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comments5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LISTA DAS CONTAS UTILIZADAS" sheetId="1" state="visible" r:id="rId2"/>
    <sheet name="2008 CONTRIBUIÇÃO PREVIDENCIÁRIA" sheetId="2" state="visible" r:id="rId3"/>
    <sheet name="2009 CONTRIBUIÇÃO PREVIDENCIÁRIA" sheetId="3" state="visible" r:id="rId4"/>
    <sheet name="2010 CONTRIBUIÇÃO PREVIDENCIÁRIA" sheetId="4" state="visible" r:id="rId5"/>
    <sheet name="2011 CONTRIBUIÇÃO PREVIDENCIÁRIA" sheetId="5" state="visible" r:id="rId6"/>
    <sheet name="2012 CONTRIBUIÇÃO PREVIDENCIÁRIA" sheetId="6" state="visible" r:id="rId7"/>
    <sheet name="2013 CONTRIBUIÇÃO PREVIDENCIÁRIA" sheetId="7" state="visible" r:id="rId8"/>
    <sheet name="2014 CONTRIBUIÇÃO PREVIDENCIÁRIA" sheetId="8" state="visible" r:id="rId9"/>
    <sheet name="2015 CONTRIBUIÇÃO PREVIDENCIÁRIA" sheetId="9" state="visible" r:id="rId10"/>
    <sheet name="2016 CONTRIBUIÇÃO PREVIDENCIÁRIA" sheetId="10" state="visible" r:id="rId11"/>
    <sheet name="2017 CONTRIBUIÇÃO PREVIDENCIÁRIA" sheetId="11" state="visible" r:id="rId12"/>
    <sheet name="2018 CONTRIBUIÇÃO PREVIDENCIÁRIA" sheetId="12" state="visible" r:id="rId13"/>
    <sheet name="Planilha13" sheetId="13" state="visible" r:id="rId14"/>
    <sheet name="Planilha14" sheetId="14" state="visible" r:id="rId1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9" authorId="0">
      <text>
        <r>
          <rPr>
            <sz val="10"/>
            <rFont val="Arial"/>
            <family val="2"/>
            <charset val="1"/>
          </rPr>
          <t xml:space="preserve">Valor da retenção do mês mais retenção do 13º dos aniversariantes do mês.
</t>
        </r>
      </text>
    </comment>
    <comment ref="B43" authorId="0">
      <text>
        <r>
          <rPr>
            <sz val="10"/>
            <rFont val="Arial"/>
            <family val="2"/>
            <charset val="1"/>
          </rPr>
          <t xml:space="preserve">Valor da retenção do mês e retenção do 13º salário.</t>
        </r>
      </text>
    </comment>
    <comment ref="C15" authorId="0">
      <text>
        <r>
          <rPr>
            <sz val="10"/>
            <rFont val="Arial"/>
            <family val="2"/>
            <charset val="1"/>
          </rPr>
          <t xml:space="preserve">Valor da retenção em folha do mês, retenção referente ao exercício 2009 (Novembro e Dezembro) e retenção referente ao exercício 2010).</t>
        </r>
      </text>
    </comment>
  </commentList>
</comments>
</file>

<file path=xl/sharedStrings.xml><?xml version="1.0" encoding="utf-8"?>
<sst xmlns="http://schemas.openxmlformats.org/spreadsheetml/2006/main" count="353" uniqueCount="86">
  <si>
    <t xml:space="preserve">LISTA DAS CONTAS</t>
  </si>
  <si>
    <t xml:space="preserve">CONTA CONTÁBIL ATÉ 2014</t>
  </si>
  <si>
    <t xml:space="preserve">CONTA CONTÁBIL 2015</t>
  </si>
  <si>
    <t xml:space="preserve">CONTA CONTÁBIL 2016</t>
  </si>
  <si>
    <t xml:space="preserve">NOME DA CONTA</t>
  </si>
  <si>
    <t xml:space="preserve">ALAGOAS PREVIDÊNCIA-C SERV. - FUNDO FINANCEIRO(RETENÇÃO)</t>
  </si>
  <si>
    <t xml:space="preserve">ALAGOAS PREVIDÊNCIA-C SERV. - FUNDO PREVIDENCIÁRIO (RETENÇÃO)</t>
  </si>
  <si>
    <t xml:space="preserve">CONTRIBUIÇÃO PATRONAL – AL PREVIDÊNCIA (Para detalhar colocar saldo zero)</t>
  </si>
  <si>
    <t xml:space="preserve">-</t>
  </si>
  <si>
    <t xml:space="preserve">CONTRIBUIÇÃO PATRONAL AO RPPS-FUNDO PREVIDENCIARIO</t>
  </si>
  <si>
    <t xml:space="preserve">INSS – FOLHA DE PAGAMENTO</t>
  </si>
  <si>
    <t xml:space="preserve">CONTRIBUIÇÃO PATRONAL – INSS (Para detalhar colocar saldo zero)</t>
  </si>
  <si>
    <t xml:space="preserve">CONTA CONTÁBIL 2018</t>
  </si>
  <si>
    <t xml:space="preserve">CONTRIBUIÇÃO AO RGPS (FOLHA DE PAGAMENTO)</t>
  </si>
  <si>
    <t xml:space="preserve">CONTRIBUIÇÕES AO RGPS SOBRE SALÁRIOS E REMUNERAÇÕES </t>
  </si>
  <si>
    <t xml:space="preserve">CONTRIBUIÇÃO PATRONAL FUNDO FINANCEIRO</t>
  </si>
  <si>
    <t xml:space="preserve">CONTRIBUIÇÃO PATRONAL FUNDO PREVIDENCIÁRIO</t>
  </si>
  <si>
    <t xml:space="preserve">CONTRIBUIÇÃO PREVIDENCIÁRIA – 2008</t>
  </si>
  <si>
    <t xml:space="preserve">AL PREVIDÊNCIA</t>
  </si>
  <si>
    <t xml:space="preserve">MÊS</t>
  </si>
  <si>
    <t xml:space="preserve">RETENÇÃO </t>
  </si>
  <si>
    <t xml:space="preserve">CONTRIBUIÇÃO PATRONAL</t>
  </si>
  <si>
    <t xml:space="preserve">AL PREVIDÊNCIA – PESSOAL ATIVO (CIVIL)</t>
  </si>
  <si>
    <t xml:space="preserve">AL PREVIDÊNCIA – PESSOAL INATIVO (CIVIL)</t>
  </si>
  <si>
    <t xml:space="preserve">JANEIRO À DEZEMBRO</t>
  </si>
  <si>
    <t xml:space="preserve">TOTAL DAS CONTRIBUIÇÕES</t>
  </si>
  <si>
    <t xml:space="preserve">INSS</t>
  </si>
  <si>
    <t xml:space="preserve">RETENÇÃO DA FOLHA DE PAGAMENTO</t>
  </si>
  <si>
    <t xml:space="preserve">CONTRIBUIÇÃO PREVIDENCIÁRIA – 2009</t>
  </si>
  <si>
    <t xml:space="preserve">AL PREVIDÊNCIA -PESSOAL ATIVO (CIVIL)</t>
  </si>
  <si>
    <t xml:space="preserve">CONTRIBUIÇÃO PREVIDENCIÁRIA – 2010</t>
  </si>
  <si>
    <t xml:space="preserve">AL PREVIDÊNCIA -C. - FUNDO FINANCEIRO</t>
  </si>
  <si>
    <t xml:space="preserve">AL PREVIDÊNCIA -C. - FUNDO PREVIDENCIÁRIO</t>
  </si>
  <si>
    <t xml:space="preserve">Pagamento da Retenção do Exercício foi realizada em Junho/2011      (Valor R$ 111.928,66).</t>
  </si>
  <si>
    <t xml:space="preserve">CONTRIBUIÇÃO PREVIDENCIÁRIA – 2011</t>
  </si>
  <si>
    <t xml:space="preserve">AL PREVIDÊNCIA CONTRIBUIÇÃO PATRONAL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</si>
  <si>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</si>
  <si>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</si>
  <si>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</si>
  <si>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</si>
  <si>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</si>
  <si>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</si>
  <si>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 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</si>
  <si>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</si>
  <si>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</si>
  <si>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</si>
  <si>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</si>
  <si>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</si>
  <si>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</si>
  <si>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CONTRIBUIÇÃO PREVIDÊNCIÁRIA – 2011</t>
  </si>
  <si>
    <t xml:space="preserve">RETENÇÃO EM FOLHA DE PAGAMENTO</t>
  </si>
  <si>
    <t xml:space="preserve">JUNHO </t>
  </si>
  <si>
    <t xml:space="preserve">CONTRIBUIÇÃO PREVIDENCIÁRIA – 2012 </t>
  </si>
  <si>
    <t xml:space="preserve">JULHO</t>
  </si>
  <si>
    <t xml:space="preserve">CONTRIBUIÇÃO PREVIDÊNCIÁRIA – 2012 </t>
  </si>
  <si>
    <t xml:space="preserve">CONTRIBUIÇÃO PREVIDENCIÁRIA – 2013</t>
  </si>
  <si>
    <t xml:space="preserve">CONTRIBUIÇÃO PREVIDÊNCIÁRIA – 2013 </t>
  </si>
  <si>
    <t xml:space="preserve">CONTRIBUIÇÃO PREVIDENCIÁRIA – 2014</t>
  </si>
  <si>
    <t xml:space="preserve">CONTRIBUIÇÃO PREVIDÊNCIÁRIA – 2014</t>
  </si>
  <si>
    <t xml:space="preserve">CONTRIBUIÇÃO PREVIDENCIÁRIA – 2015</t>
  </si>
  <si>
    <t xml:space="preserve">CONTRIBUIÇÃO PREVIDÊNCIÁRIA – 2015</t>
  </si>
  <si>
    <t xml:space="preserve">211410101 (312120101)</t>
  </si>
  <si>
    <t xml:space="preserve">Anexo 1.8. Repasses aos Fundos ou Institutos Previdenciários</t>
  </si>
  <si>
    <t xml:space="preserve">Fundo ou Instituto Previdenciário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</si>
  <si>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</si>
  <si>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</si>
  <si>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</si>
  <si>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</si>
  <si>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</si>
  <si>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</si>
  <si>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</si>
  <si>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</si>
  <si>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</si>
  <si>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</si>
  <si>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</si>
  <si>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</si>
  <si>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</t>
  </si>
  <si>
    <t xml:space="preserve">Alagoas Previdência</t>
  </si>
  <si>
    <t xml:space="preserve">Total Geral (c ) </t>
  </si>
  <si>
    <t xml:space="preserve">Fonte da Informação:</t>
  </si>
  <si>
    <t xml:space="preserve">Diretoria de Contabilidade e Finanças</t>
  </si>
  <si>
    <t xml:space="preserve">Data da última atualização:</t>
  </si>
  <si>
    <r>
      <rPr>
        <b val="true"/>
        <sz val="9"/>
        <color rgb="FF000000"/>
        <rFont val="Arial Narrow"/>
        <family val="2"/>
        <charset val="1"/>
      </rPr>
      <t xml:space="preserve">(a) Fundo ou Instituto Previdenciário</t>
    </r>
    <r>
      <rPr>
        <sz val="9"/>
        <color rgb="FF000000"/>
        <rFont val="Arial Narrow"/>
        <family val="2"/>
        <charset val="1"/>
      </rPr>
      <t xml:space="preserve"> – Informar o nome da instituição destinatária da arrecadação dos valores previdenciários de folha de pagamento.</t>
    </r>
  </si>
  <si>
    <r>
      <rPr>
        <b val="true"/>
        <sz val="9"/>
        <color rgb="FF000000"/>
        <rFont val="Arial Narrow"/>
        <family val="2"/>
        <charset val="1"/>
      </rPr>
      <t xml:space="preserve">(b) Total</t>
    </r>
    <r>
      <rPr>
        <sz val="9"/>
        <color rgb="FF000000"/>
        <rFont val="Arial Narrow"/>
        <family val="2"/>
        <charset val="1"/>
      </rPr>
      <t xml:space="preserve"> – Somatório dos valores dos meses do ano (por Fundo ou Instituto Previdenciários).</t>
    </r>
  </si>
  <si>
    <r>
      <rPr>
        <b val="true"/>
        <sz val="9"/>
        <color rgb="FF000000"/>
        <rFont val="Arial Narrow"/>
        <family val="2"/>
        <charset val="1"/>
      </rPr>
      <t xml:space="preserve">(c) Total Geral</t>
    </r>
    <r>
      <rPr>
        <sz val="9"/>
        <color rgb="FF000000"/>
        <rFont val="Arial Narrow"/>
        <family val="2"/>
        <charset val="1"/>
      </rPr>
      <t xml:space="preserve"> – Somatório dos valores dos meses do ano.</t>
    </r>
  </si>
  <si>
    <r>
      <rPr>
        <b val="true"/>
        <sz val="9"/>
        <color rgb="FF000000"/>
        <rFont val="Arial Narrow"/>
        <family val="2"/>
        <charset val="1"/>
      </rPr>
      <t xml:space="preserve">FUNDAMENTO LEGAL:</t>
    </r>
    <r>
      <rPr>
        <sz val="9"/>
        <color rgb="FF000000"/>
        <rFont val="Arial Narrow"/>
        <family val="2"/>
        <charset val="1"/>
      </rPr>
      <t xml:space="preserve"> Resolução CNMP nº 86/2012, art. 5º, inciso I, alínea “h”; e Lei Complementar n. 101/2000 arts. 18 e 48 A, I.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</si>
</sst>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D/M/YYYY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16"/>
      <name val="Arial"/>
      <family val="2"/>
      <charset val="1"/>
    </font>
    <font>
      <sz val="13"/>
      <name val="Arial"/>
      <family val="2"/>
      <charset val="1"/>
    </font>
    <font>
      <b val="true"/>
      <sz val="12"/>
      <color rgb="FF000000"/>
      <name val="Arial Narrow"/>
      <family val="2"/>
      <charset val="1"/>
    </font>
    <font>
      <sz val="8"/>
      <color rgb="FF000000"/>
      <name val="Arial Narrow"/>
      <family val="2"/>
      <charset val="1"/>
    </font>
    <font>
      <sz val="7"/>
      <color rgb="FF000000"/>
      <name val="Arial Narrow"/>
      <family val="2"/>
      <charset val="1"/>
    </font>
    <font>
      <b val="true"/>
      <sz val="7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9"/>
      <color rgb="FF000000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1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2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2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2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3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3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8" fillId="3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3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RowHeight="12.8" zeroHeight="false" outlineLevelRow="0" outlineLevelCol="0"/>
  <cols>
    <col collapsed="false" customWidth="true" hidden="false" outlineLevel="0" max="1" min="1" style="0" width="25.84"/>
    <col collapsed="false" customWidth="true" hidden="false" outlineLevel="0" max="2" min="2" style="0" width="56.7"/>
    <col collapsed="false" customWidth="true" hidden="false" outlineLevel="0" max="3" min="3" style="0" width="55.02"/>
    <col collapsed="false" customWidth="true" hidden="false" outlineLevel="0" max="4" min="4" style="0" width="70.38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2.8" hidden="false" customHeight="false" outlineLevel="0" collapsed="false">
      <c r="A3" s="3" t="n">
        <v>211110112</v>
      </c>
      <c r="B3" s="2" t="n">
        <v>218810102</v>
      </c>
      <c r="C3" s="2" t="n">
        <v>218810102</v>
      </c>
      <c r="D3" s="4" t="s">
        <v>5</v>
      </c>
    </row>
    <row r="4" customFormat="false" ht="12.8" hidden="false" customHeight="false" outlineLevel="0" collapsed="false">
      <c r="A4" s="3" t="n">
        <v>211110114</v>
      </c>
      <c r="B4" s="2" t="n">
        <v>218810104</v>
      </c>
      <c r="C4" s="2" t="n">
        <v>218810104</v>
      </c>
      <c r="D4" s="4" t="s">
        <v>6</v>
      </c>
    </row>
    <row r="5" customFormat="false" ht="12.8" hidden="false" customHeight="false" outlineLevel="0" collapsed="false">
      <c r="A5" s="3" t="n">
        <v>212136200</v>
      </c>
      <c r="B5" s="2" t="n">
        <v>213110201</v>
      </c>
      <c r="C5" s="5" t="n">
        <v>211420101</v>
      </c>
      <c r="D5" s="4" t="s">
        <v>7</v>
      </c>
    </row>
    <row r="6" customFormat="false" ht="12.8" hidden="false" customHeight="false" outlineLevel="0" collapsed="false">
      <c r="A6" s="3" t="s">
        <v>8</v>
      </c>
      <c r="B6" s="2" t="s">
        <v>8</v>
      </c>
      <c r="C6" s="5" t="n">
        <v>211420103</v>
      </c>
      <c r="D6" s="4" t="s">
        <v>9</v>
      </c>
    </row>
    <row r="7" customFormat="false" ht="12.8" hidden="false" customHeight="false" outlineLevel="0" collapsed="false">
      <c r="A7" s="3" t="n">
        <v>211110201</v>
      </c>
      <c r="B7" s="2" t="n">
        <v>218810105</v>
      </c>
      <c r="C7" s="2" t="n">
        <v>218810105</v>
      </c>
      <c r="D7" s="4" t="s">
        <v>10</v>
      </c>
    </row>
    <row r="8" customFormat="false" ht="12.8" hidden="false" customHeight="false" outlineLevel="0" collapsed="false">
      <c r="A8" s="3" t="n">
        <v>212130100</v>
      </c>
      <c r="B8" s="2" t="n">
        <v>213110201</v>
      </c>
      <c r="C8" s="2" t="n">
        <v>211430101</v>
      </c>
      <c r="D8" s="4" t="s">
        <v>11</v>
      </c>
    </row>
    <row r="14" customFormat="false" ht="12.8" hidden="false" customHeight="false" outlineLevel="0" collapsed="false">
      <c r="A14" s="0" t="s">
        <v>12</v>
      </c>
    </row>
    <row r="15" customFormat="false" ht="12.8" hidden="false" customHeight="false" outlineLevel="0" collapsed="false">
      <c r="A15" s="6" t="n">
        <v>218810102</v>
      </c>
      <c r="B15" s="6" t="s">
        <v>13</v>
      </c>
    </row>
    <row r="16" customFormat="false" ht="24" hidden="false" customHeight="false" outlineLevel="0" collapsed="false">
      <c r="A16" s="6" t="n">
        <v>211430101</v>
      </c>
      <c r="B16" s="7" t="s">
        <v>14</v>
      </c>
    </row>
    <row r="17" customFormat="false" ht="12.8" hidden="false" customHeight="false" outlineLevel="0" collapsed="false">
      <c r="A17" s="6" t="n">
        <v>312120101</v>
      </c>
      <c r="B17" s="6" t="s">
        <v>15</v>
      </c>
    </row>
    <row r="18" customFormat="false" ht="12.8" hidden="false" customHeight="false" outlineLevel="0" collapsed="false">
      <c r="A18" s="6" t="n">
        <v>312120103</v>
      </c>
      <c r="B18" s="0" t="s">
        <v>16</v>
      </c>
    </row>
  </sheetData>
  <mergeCells count="1">
    <mergeCell ref="A1:D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RowHeight="12.8" zeroHeight="false" outlineLevelRow="0" outlineLevelCol="0"/>
  <cols>
    <col collapsed="false" customWidth="true" hidden="false" outlineLevel="0" max="1" min="1" style="0" width="17.47"/>
    <col collapsed="false" customWidth="true" hidden="false" outlineLevel="0" max="2" min="2" style="0" width="11.42"/>
    <col collapsed="false" customWidth="true" hidden="false" outlineLevel="0" max="3" min="3" style="0" width="12.56"/>
    <col collapsed="false" customWidth="true" hidden="false" outlineLevel="0" max="4" min="4" style="0" width="13.26"/>
    <col collapsed="false" customWidth="true" hidden="false" outlineLevel="0" max="5" min="5" style="0" width="13.82"/>
    <col collapsed="false" customWidth="true" hidden="false" outlineLevel="0" max="6" min="6" style="0" width="12.56"/>
    <col collapsed="false" customWidth="false" hidden="false" outlineLevel="0" max="1025" min="7" style="0" width="11.52"/>
  </cols>
  <sheetData>
    <row r="1" customFormat="false" ht="15" hidden="false" customHeight="false" outlineLevel="0" collapsed="false">
      <c r="A1" s="34" t="s">
        <v>62</v>
      </c>
    </row>
    <row r="3" customFormat="false" ht="40.25" hidden="false" customHeight="true" outlineLevel="0" collapsed="false"/>
    <row r="4" customFormat="false" ht="40.25" hidden="false" customHeight="true" outlineLevel="0" collapsed="false">
      <c r="A4" s="35" t="s">
        <v>63</v>
      </c>
      <c r="B4" s="36" t="s">
        <v>64</v>
      </c>
      <c r="C4" s="36" t="s">
        <v>65</v>
      </c>
      <c r="D4" s="36" t="s">
        <v>66</v>
      </c>
      <c r="E4" s="36" t="s">
        <v>67</v>
      </c>
      <c r="F4" s="36" t="s">
        <v>68</v>
      </c>
      <c r="G4" s="36" t="s">
        <v>69</v>
      </c>
      <c r="H4" s="36" t="s">
        <v>70</v>
      </c>
      <c r="I4" s="36" t="s">
        <v>71</v>
      </c>
      <c r="J4" s="36" t="s">
        <v>72</v>
      </c>
      <c r="K4" s="36" t="s">
        <v>73</v>
      </c>
      <c r="L4" s="36" t="s">
        <v>74</v>
      </c>
      <c r="M4" s="36" t="s">
        <v>75</v>
      </c>
      <c r="N4" s="36" t="s">
        <v>76</v>
      </c>
    </row>
    <row r="5" customFormat="false" ht="22.35" hidden="false" customHeight="true" outlineLevel="0" collapsed="false">
      <c r="A5" s="37" t="s">
        <v>77</v>
      </c>
      <c r="B5" s="38" t="n">
        <f aca="false">SUM(646302.06+75515.47+530588.07)</f>
        <v>1252405.6</v>
      </c>
      <c r="C5" s="38" t="n">
        <v>1220930.51</v>
      </c>
      <c r="D5" s="38" t="n">
        <v>1348892.42</v>
      </c>
      <c r="E5" s="38" t="n">
        <v>1353790.78</v>
      </c>
      <c r="F5" s="38" t="n">
        <v>1451623.32</v>
      </c>
      <c r="G5" s="38" t="n">
        <f aca="false">SUM(81879.72+81879.72+634781.44+602266.58)</f>
        <v>1400807.46</v>
      </c>
      <c r="H5" s="38" t="n">
        <f aca="false">SUM(645457.58+83499.93+592161.32 )</f>
        <v>1321118.83</v>
      </c>
      <c r="I5" s="38" t="n">
        <f aca="false">SUM(650146.79+83965.73+559781.94)</f>
        <v>1293894.46</v>
      </c>
      <c r="J5" s="38" t="n">
        <f aca="false">SUM(661786.34+83066.06+629350.81)</f>
        <v>1374203.21</v>
      </c>
      <c r="K5" s="38" t="n">
        <f aca="false">SUM(83413.75+621475.76+609393.03)</f>
        <v>1314282.54</v>
      </c>
      <c r="L5" s="38" t="n">
        <f aca="false">SUM(612919.12+84697.1+84697.1+617949.67)</f>
        <v>1400262.99</v>
      </c>
      <c r="M5" s="38" t="n">
        <f aca="false">SUM(626000.41+125555.7+171691.45+95147.23+95147.23+1241447.06+982193.91)</f>
        <v>3337182.99</v>
      </c>
      <c r="N5" s="38" t="n">
        <f aca="false">SUM(B5:M5)</f>
        <v>18069395.11</v>
      </c>
    </row>
    <row r="6" customFormat="false" ht="23.1" hidden="false" customHeight="true" outlineLevel="0" collapsed="false">
      <c r="A6" s="39" t="s">
        <v>26</v>
      </c>
      <c r="B6" s="38" t="n">
        <v>97022.13</v>
      </c>
      <c r="C6" s="38" t="n">
        <v>97310.74</v>
      </c>
      <c r="D6" s="38" t="n">
        <v>97022.13</v>
      </c>
      <c r="E6" s="38" t="n">
        <v>97022.13</v>
      </c>
      <c r="F6" s="38" t="n">
        <v>97022.13</v>
      </c>
      <c r="G6" s="38" t="n">
        <f aca="false">SUM(30986.27+67057.17)</f>
        <v>98043.44</v>
      </c>
      <c r="H6" s="38" t="n">
        <f aca="false">SUM(31549.39+70432.93)</f>
        <v>101982.32</v>
      </c>
      <c r="I6" s="38" t="n">
        <f aca="false">SUM(464.88+31504.62+71174.03)</f>
        <v>103143.53</v>
      </c>
      <c r="J6" s="38" t="n">
        <f aca="false">SUM(31781.07+72326.29)</f>
        <v>104107.36</v>
      </c>
      <c r="K6" s="38" t="n">
        <f aca="false">SUM(232.44+31162.04+70135.07)</f>
        <v>101529.55</v>
      </c>
      <c r="L6" s="38" t="n">
        <f aca="false">SUM(30961.82+69641.14)</f>
        <v>100602.96</v>
      </c>
      <c r="M6" s="38" t="n">
        <f aca="false">SUM(60990.55+137484.49)</f>
        <v>198475.04</v>
      </c>
      <c r="N6" s="38" t="n">
        <f aca="false">SUM(B6:M6)</f>
        <v>1293283.46</v>
      </c>
    </row>
    <row r="7" customFormat="false" ht="17.15" hidden="false" customHeight="true" outlineLevel="0" collapsed="false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customFormat="false" ht="12.8" hidden="false" customHeight="false" outlineLevel="0" collapsed="false">
      <c r="A8" s="42" t="s">
        <v>78</v>
      </c>
      <c r="B8" s="43" t="n">
        <f aca="false">SUM(B5:B7)</f>
        <v>1349427.73</v>
      </c>
      <c r="C8" s="43" t="n">
        <f aca="false">SUM(C5:C7)</f>
        <v>1318241.25</v>
      </c>
      <c r="D8" s="43" t="n">
        <f aca="false">SUM(D5:D7)</f>
        <v>1445914.55</v>
      </c>
      <c r="E8" s="43" t="n">
        <f aca="false">SUM(E5:E7)</f>
        <v>1450812.91</v>
      </c>
      <c r="F8" s="43" t="n">
        <f aca="false">SUM(F5:F7)</f>
        <v>1548645.45</v>
      </c>
      <c r="G8" s="43" t="n">
        <f aca="false">SUM(G5:G7)</f>
        <v>1498850.9</v>
      </c>
      <c r="H8" s="43" t="n">
        <f aca="false">SUM(H5:H7)</f>
        <v>1423101.15</v>
      </c>
      <c r="I8" s="43" t="n">
        <f aca="false">SUM(I5:I7)</f>
        <v>1397037.99</v>
      </c>
      <c r="J8" s="43" t="n">
        <f aca="false">SUM(J5:J7)</f>
        <v>1478310.57</v>
      </c>
      <c r="K8" s="43" t="n">
        <f aca="false">SUM(K5:K7)</f>
        <v>1415812.09</v>
      </c>
      <c r="L8" s="43" t="n">
        <f aca="false">SUM(L5:L7)</f>
        <v>1500865.95</v>
      </c>
      <c r="M8" s="43" t="n">
        <f aca="false">SUM(M5:M7)</f>
        <v>3535658.03</v>
      </c>
      <c r="N8" s="43" t="n">
        <f aca="false">SUM(N5:N7)</f>
        <v>19362678.57</v>
      </c>
    </row>
    <row r="9" customFormat="false" ht="12.8" hidden="false" customHeight="false" outlineLevel="0" collapsed="false">
      <c r="A9" s="44" t="s">
        <v>79</v>
      </c>
      <c r="B9" s="45"/>
      <c r="C9" s="46" t="s">
        <v>80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81</v>
      </c>
      <c r="B10" s="49"/>
      <c r="C10" s="50" t="n">
        <v>42752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9" customFormat="false" ht="20.1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5" hidden="false" customHeight="false" outlineLevel="0" collapsed="false">
      <c r="A1" s="34" t="s">
        <v>62</v>
      </c>
    </row>
    <row r="4" customFormat="false" ht="19.4" hidden="false" customHeight="false" outlineLevel="0" collapsed="false">
      <c r="A4" s="35" t="s">
        <v>63</v>
      </c>
      <c r="B4" s="36" t="s">
        <v>64</v>
      </c>
      <c r="C4" s="36" t="s">
        <v>65</v>
      </c>
      <c r="D4" s="36" t="s">
        <v>66</v>
      </c>
      <c r="E4" s="36" t="s">
        <v>67</v>
      </c>
      <c r="F4" s="36" t="s">
        <v>68</v>
      </c>
      <c r="G4" s="36" t="s">
        <v>69</v>
      </c>
      <c r="H4" s="36" t="s">
        <v>70</v>
      </c>
      <c r="I4" s="36" t="s">
        <v>71</v>
      </c>
      <c r="J4" s="36" t="s">
        <v>72</v>
      </c>
      <c r="K4" s="36" t="s">
        <v>73</v>
      </c>
      <c r="L4" s="36" t="s">
        <v>74</v>
      </c>
      <c r="M4" s="36" t="s">
        <v>75</v>
      </c>
      <c r="N4" s="36" t="s">
        <v>76</v>
      </c>
    </row>
    <row r="5" customFormat="false" ht="12.8" hidden="false" customHeight="false" outlineLevel="0" collapsed="false">
      <c r="A5" s="37" t="s">
        <v>77</v>
      </c>
      <c r="B5" s="54" t="n">
        <f aca="false">SUM(630230.87+97442.05+572213.97+97442.05)</f>
        <v>1397328.94</v>
      </c>
      <c r="C5" s="54" t="n">
        <f aca="false">SUM(633671.96+96140.81+273829.67+96140.81)</f>
        <v>1099783.25</v>
      </c>
      <c r="D5" s="54" t="n">
        <f aca="false">SUM(633140.31+93746.01+551519.71+93746.01)</f>
        <v>1372152.04</v>
      </c>
      <c r="E5" s="54" t="n">
        <f aca="false">SUM(93075.23+93075.23+632145.46+552627.25)</f>
        <v>1370923.17</v>
      </c>
      <c r="F5" s="54" t="n">
        <f aca="false">SUM(628572.74+96822.45+558748.54+96822.45)</f>
        <v>1380966.18</v>
      </c>
      <c r="G5" s="54" t="n">
        <f aca="false">SUM(627175.32+106584.56+560145.96+106584.56)</f>
        <v>1400490.4</v>
      </c>
      <c r="H5" s="54" t="n">
        <f aca="false">SUM(634463.75+97195.79+560058.49+97195.79)</f>
        <v>1388913.82</v>
      </c>
      <c r="I5" s="54" t="n">
        <f aca="false">SUM(639612.82+99732.19+818837.4+99732.19)</f>
        <v>1657914.6</v>
      </c>
      <c r="J5" s="54" t="n">
        <f aca="false">SUM(91679.32+91679.32+646140.54+592044.14)</f>
        <v>1421543.32</v>
      </c>
      <c r="K5" s="54" t="n">
        <f aca="false">SUM(606822.51+92321.4+633021.01+92321.4)</f>
        <v>1424486.32</v>
      </c>
      <c r="L5" s="54" t="n">
        <f aca="false">SUM(598788.05+93792.74+674613.61+93792.74)</f>
        <v>1460987.14</v>
      </c>
      <c r="M5" s="54" t="n">
        <f aca="false">SUM(684144.83+308966.27+188717.21+158063.8+1752340.24+158063.8)</f>
        <v>3250296.15</v>
      </c>
      <c r="N5" s="54" t="n">
        <f aca="false">SUM(B5:M5)</f>
        <v>18625785.33</v>
      </c>
    </row>
    <row r="6" customFormat="false" ht="12.8" hidden="false" customHeight="false" outlineLevel="0" collapsed="false">
      <c r="A6" s="39" t="s">
        <v>26</v>
      </c>
      <c r="B6" s="54" t="n">
        <f aca="false">SUM(27100.98+61744.07)</f>
        <v>88845.05</v>
      </c>
      <c r="C6" s="54" t="n">
        <f aca="false">SUM(30365.7+70254.71)</f>
        <v>100620.41</v>
      </c>
      <c r="D6" s="54" t="n">
        <f aca="false">SUM(30343.89+70311.18)</f>
        <v>100655.07</v>
      </c>
      <c r="E6" s="54" t="n">
        <f aca="false">SUM(30602.25+164.94+70717.15+510.39)</f>
        <v>101994.73</v>
      </c>
      <c r="F6" s="54" t="n">
        <f aca="false">SUM(30462.01+247.42+70458.68+757.01)</f>
        <v>101925.12</v>
      </c>
      <c r="G6" s="54" t="n">
        <f aca="false">SUM(41000.32+96375.71)</f>
        <v>137376.03</v>
      </c>
      <c r="H6" s="54" t="n">
        <f aca="false">SUM(33730.52+74780.29)</f>
        <v>108510.81</v>
      </c>
      <c r="I6" s="54" t="n">
        <f aca="false">SUM(33804.77+74975.62)</f>
        <v>108780.39</v>
      </c>
      <c r="J6" s="54" t="n">
        <f aca="false">75560.06+34043.45</f>
        <v>109603.51</v>
      </c>
      <c r="K6" s="54" t="n">
        <f aca="false">SUM(33479.49+74304.24)</f>
        <v>107783.73</v>
      </c>
      <c r="L6" s="54" t="n">
        <f aca="false">SUM(33696.27+74727.91)</f>
        <v>108424.18</v>
      </c>
      <c r="M6" s="54" t="n">
        <f aca="false">SUM(30865.16+33677.34+69346.65+74662.03)</f>
        <v>208551.18</v>
      </c>
      <c r="N6" s="54" t="n">
        <f aca="false">SUM(B6:M6)</f>
        <v>1383070.21</v>
      </c>
    </row>
    <row r="7" customFormat="false" ht="12.8" hidden="false" customHeight="false" outlineLevel="0" collapsed="false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customFormat="false" ht="12.8" hidden="false" customHeight="false" outlineLevel="0" collapsed="false">
      <c r="A8" s="42" t="s">
        <v>78</v>
      </c>
      <c r="B8" s="43" t="n">
        <f aca="false">SUM(B5:B7)</f>
        <v>1486173.99</v>
      </c>
      <c r="C8" s="43" t="n">
        <f aca="false">SUM(C5:C7)</f>
        <v>1200403.66</v>
      </c>
      <c r="D8" s="43" t="n">
        <f aca="false">SUM(D5:D7)</f>
        <v>1472807.11</v>
      </c>
      <c r="E8" s="43" t="n">
        <f aca="false">SUM(E5:E7)</f>
        <v>1472917.9</v>
      </c>
      <c r="F8" s="43" t="n">
        <f aca="false">SUM(F5:F7)</f>
        <v>1482891.3</v>
      </c>
      <c r="G8" s="43" t="n">
        <f aca="false">SUM(G5:G7)</f>
        <v>1537866.43</v>
      </c>
      <c r="H8" s="43" t="n">
        <f aca="false">SUM(H5:H7)</f>
        <v>1497424.63</v>
      </c>
      <c r="I8" s="43" t="n">
        <f aca="false">SUM(I5:I7)</f>
        <v>1766694.99</v>
      </c>
      <c r="J8" s="43" t="n">
        <f aca="false">SUM(J5:J7)</f>
        <v>1531146.83</v>
      </c>
      <c r="K8" s="43" t="n">
        <f aca="false">SUM(K5:K7)</f>
        <v>1532270.05</v>
      </c>
      <c r="L8" s="43" t="n">
        <f aca="false">SUM(L5:L7)</f>
        <v>1569411.32</v>
      </c>
      <c r="M8" s="43" t="n">
        <f aca="false">SUM(M5:M7)</f>
        <v>3458847.33</v>
      </c>
      <c r="N8" s="43" t="n">
        <f aca="false">SUM(N5:N7)</f>
        <v>20008855.54</v>
      </c>
    </row>
    <row r="9" customFormat="false" ht="12.8" hidden="false" customHeight="false" outlineLevel="0" collapsed="false">
      <c r="A9" s="44" t="s">
        <v>79</v>
      </c>
      <c r="B9" s="45"/>
      <c r="C9" s="46" t="s">
        <v>80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81</v>
      </c>
      <c r="B10" s="49"/>
      <c r="C10" s="50" t="n">
        <v>42740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2.8" zeroHeight="false" outlineLevelRow="0" outlineLevelCol="0"/>
  <cols>
    <col collapsed="false" customWidth="true" hidden="false" outlineLevel="0" max="1" min="1" style="0" width="17.47"/>
    <col collapsed="false" customWidth="true" hidden="false" outlineLevel="0" max="2" min="2" style="0" width="13.96"/>
    <col collapsed="false" customWidth="true" hidden="false" outlineLevel="0" max="3" min="3" style="0" width="12.56"/>
    <col collapsed="false" customWidth="true" hidden="false" outlineLevel="0" max="4" min="4" style="0" width="13.26"/>
    <col collapsed="false" customWidth="true" hidden="false" outlineLevel="0" max="5" min="5" style="0" width="16.64"/>
    <col collapsed="false" customWidth="true" hidden="false" outlineLevel="0" max="6" min="6" style="0" width="12.56"/>
    <col collapsed="false" customWidth="true" hidden="false" outlineLevel="0" max="7" min="7" style="0" width="14.38"/>
    <col collapsed="false" customWidth="true" hidden="false" outlineLevel="0" max="8" min="8" style="0" width="14.81"/>
    <col collapsed="false" customWidth="true" hidden="false" outlineLevel="0" max="9" min="9" style="0" width="15.94"/>
    <col collapsed="false" customWidth="true" hidden="false" outlineLevel="0" max="10" min="10" style="0" width="14.23"/>
    <col collapsed="false" customWidth="true" hidden="false" outlineLevel="0" max="11" min="11" style="0" width="16.92"/>
    <col collapsed="false" customWidth="true" hidden="false" outlineLevel="0" max="12" min="12" style="0" width="13.68"/>
    <col collapsed="false" customWidth="true" hidden="false" outlineLevel="0" max="13" min="13" style="0" width="14.95"/>
    <col collapsed="false" customWidth="true" hidden="false" outlineLevel="0" max="14" min="14" style="0" width="13.39"/>
    <col collapsed="false" customWidth="false" hidden="false" outlineLevel="0" max="1025" min="15" style="0" width="11.52"/>
  </cols>
  <sheetData>
    <row r="1" customFormat="false" ht="15" hidden="false" customHeight="false" outlineLevel="0" collapsed="false">
      <c r="A1" s="34" t="s">
        <v>62</v>
      </c>
    </row>
    <row r="3" customFormat="false" ht="40.25" hidden="false" customHeight="true" outlineLevel="0" collapsed="false"/>
    <row r="4" customFormat="false" ht="40.25" hidden="false" customHeight="true" outlineLevel="0" collapsed="false">
      <c r="A4" s="35" t="s">
        <v>63</v>
      </c>
      <c r="B4" s="36" t="s">
        <v>64</v>
      </c>
      <c r="C4" s="36" t="s">
        <v>65</v>
      </c>
      <c r="D4" s="36" t="s">
        <v>66</v>
      </c>
      <c r="E4" s="36" t="s">
        <v>67</v>
      </c>
      <c r="F4" s="36" t="s">
        <v>68</v>
      </c>
      <c r="G4" s="36" t="s">
        <v>69</v>
      </c>
      <c r="H4" s="36" t="s">
        <v>70</v>
      </c>
      <c r="I4" s="36" t="s">
        <v>71</v>
      </c>
      <c r="J4" s="36" t="s">
        <v>72</v>
      </c>
      <c r="K4" s="36" t="s">
        <v>73</v>
      </c>
      <c r="L4" s="36" t="s">
        <v>74</v>
      </c>
      <c r="M4" s="36" t="s">
        <v>75</v>
      </c>
      <c r="N4" s="36" t="s">
        <v>76</v>
      </c>
    </row>
    <row r="5" customFormat="false" ht="22.35" hidden="false" customHeight="true" outlineLevel="0" collapsed="false">
      <c r="A5" s="55" t="s">
        <v>77</v>
      </c>
      <c r="B5" s="56" t="n">
        <f aca="false">SUM(131443.46+131443.46+633174.49+114514.98)</f>
        <v>1010576.39</v>
      </c>
      <c r="C5" s="56" t="n">
        <f aca="false">SUM(129746.2+129746.2+637827.57+612373.42)</f>
        <v>1509693.39</v>
      </c>
      <c r="D5" s="56" t="n">
        <f aca="false">SUM(127192.92+127192.92+637437.21+637437.21+479505.53)</f>
        <v>2008765.79</v>
      </c>
      <c r="E5" s="56" t="n">
        <f aca="false">SUM(131723.74+636491.85+131723.74+671909.74)</f>
        <v>1571849.07</v>
      </c>
      <c r="F5" s="56"/>
      <c r="G5" s="56"/>
      <c r="H5" s="56"/>
      <c r="I5" s="56"/>
      <c r="J5" s="56"/>
      <c r="K5" s="56"/>
      <c r="L5" s="56"/>
      <c r="M5" s="56"/>
      <c r="N5" s="54" t="n">
        <f aca="false">SUM(B5:M5)</f>
        <v>6100884.64</v>
      </c>
    </row>
    <row r="6" customFormat="false" ht="23.1" hidden="false" customHeight="true" outlineLevel="0" collapsed="false">
      <c r="A6" s="55" t="s">
        <v>26</v>
      </c>
      <c r="B6" s="56" t="n">
        <f aca="false">SUM(32842.98+72798.29)</f>
        <v>105641.27</v>
      </c>
      <c r="C6" s="56" t="n">
        <f aca="false">SUM(+72778.11+32818.91)</f>
        <v>105597.02</v>
      </c>
      <c r="D6" s="56" t="n">
        <f aca="false">SUM(72827.52+32854.86)</f>
        <v>105682.38</v>
      </c>
      <c r="E6" s="56" t="n">
        <f aca="false">SUM(32076.05+71169.94)</f>
        <v>103245.99</v>
      </c>
      <c r="F6" s="56"/>
      <c r="G6" s="56"/>
      <c r="H6" s="56"/>
      <c r="I6" s="56"/>
      <c r="J6" s="56"/>
      <c r="K6" s="56"/>
      <c r="L6" s="56"/>
      <c r="M6" s="56"/>
      <c r="N6" s="54" t="n">
        <f aca="false">SUM(B6:M6)</f>
        <v>420166.66</v>
      </c>
    </row>
    <row r="7" customFormat="false" ht="17.15" hidden="false" customHeight="true" outlineLevel="0" collapsed="false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1"/>
    </row>
    <row r="8" customFormat="false" ht="12.8" hidden="false" customHeight="false" outlineLevel="0" collapsed="false">
      <c r="A8" s="42" t="s">
        <v>78</v>
      </c>
      <c r="B8" s="43" t="n">
        <f aca="false">SUM(B5:B7)</f>
        <v>1116217.66</v>
      </c>
      <c r="C8" s="43" t="n">
        <f aca="false">SUM(C5:C7)</f>
        <v>1615290.41</v>
      </c>
      <c r="D8" s="43" t="n">
        <f aca="false">SUM(D5:D7)</f>
        <v>2114448.17</v>
      </c>
      <c r="E8" s="43" t="n">
        <f aca="false">SUM(E5:E7)</f>
        <v>1675095.06</v>
      </c>
      <c r="F8" s="43" t="n">
        <f aca="false">SUM(F5:F7)</f>
        <v>0</v>
      </c>
      <c r="G8" s="43" t="n">
        <f aca="false">SUM(G5:G7)</f>
        <v>0</v>
      </c>
      <c r="H8" s="43" t="n">
        <f aca="false">SUM(H5:H7)</f>
        <v>0</v>
      </c>
      <c r="I8" s="43" t="n">
        <f aca="false">SUM(I5:I7)</f>
        <v>0</v>
      </c>
      <c r="J8" s="43" t="n">
        <f aca="false">SUM(J5:J7)</f>
        <v>0</v>
      </c>
      <c r="K8" s="43" t="n">
        <f aca="false">SUM(K5:K7)</f>
        <v>0</v>
      </c>
      <c r="L8" s="43" t="n">
        <f aca="false">SUM(L5:L7)</f>
        <v>0</v>
      </c>
      <c r="M8" s="43" t="n">
        <f aca="false">SUM(M5:M7)</f>
        <v>0</v>
      </c>
      <c r="N8" s="43" t="n">
        <f aca="false">SUM(N5:N7)</f>
        <v>6521051.3</v>
      </c>
    </row>
    <row r="9" customFormat="false" ht="12.8" hidden="false" customHeight="false" outlineLevel="0" collapsed="false">
      <c r="A9" s="44" t="s">
        <v>79</v>
      </c>
      <c r="B9" s="45"/>
      <c r="C9" s="46" t="s">
        <v>80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customFormat="false" ht="12.8" hidden="false" customHeight="false" outlineLevel="0" collapsed="false">
      <c r="A10" s="48" t="s">
        <v>81</v>
      </c>
      <c r="B10" s="49"/>
      <c r="C10" s="50" t="n">
        <v>43115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2" customFormat="false" ht="12.8" hidden="false" customHeight="false" outlineLevel="0" collapsed="false">
      <c r="A12" s="53" t="s">
        <v>82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customFormat="false" ht="12.8" hidden="false" customHeight="false" outlineLevel="0" collapsed="false">
      <c r="A13" s="53" t="s">
        <v>83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customFormat="false" ht="12.8" hidden="false" customHeight="false" outlineLevel="0" collapsed="false">
      <c r="A14" s="53" t="s">
        <v>84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customFormat="false" ht="12.8" hidden="false" customHeight="false" outlineLevel="0" collapsed="false">
      <c r="A16" s="53" t="s">
        <v>85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C1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33.97"/>
    <col collapsed="false" customWidth="true" hidden="false" outlineLevel="0" max="5" min="5" style="0" width="27.89"/>
    <col collapsed="false" customWidth="true" hidden="false" outlineLevel="0" max="6" min="6" style="0" width="20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17</v>
      </c>
      <c r="B6" s="8"/>
      <c r="C6" s="8"/>
      <c r="D6" s="8"/>
    </row>
    <row r="7" customFormat="false" ht="24.6" hidden="false" customHeight="true" outlineLevel="0" collapsed="false">
      <c r="A7" s="9" t="s">
        <v>18</v>
      </c>
      <c r="B7" s="9"/>
      <c r="C7" s="9"/>
      <c r="D7" s="9"/>
    </row>
    <row r="8" customFormat="false" ht="12.85" hidden="false" customHeight="false" outlineLevel="0" collapsed="false">
      <c r="A8" s="10" t="s">
        <v>19</v>
      </c>
      <c r="B8" s="11" t="s">
        <v>20</v>
      </c>
      <c r="C8" s="11"/>
      <c r="D8" s="12" t="s">
        <v>21</v>
      </c>
    </row>
    <row r="9" customFormat="false" ht="12.85" hidden="false" customHeight="false" outlineLevel="0" collapsed="false">
      <c r="A9" s="10"/>
      <c r="B9" s="13" t="s">
        <v>22</v>
      </c>
      <c r="C9" s="13" t="s">
        <v>23</v>
      </c>
      <c r="D9" s="12"/>
    </row>
    <row r="10" customFormat="false" ht="28.35" hidden="false" customHeight="true" outlineLevel="0" collapsed="false">
      <c r="A10" s="14" t="s">
        <v>24</v>
      </c>
      <c r="B10" s="15" t="n">
        <v>4800099.81</v>
      </c>
      <c r="C10" s="16" t="n">
        <v>1557965.14</v>
      </c>
      <c r="D10" s="16" t="n">
        <v>4787999.98</v>
      </c>
    </row>
    <row r="11" customFormat="false" ht="12.85" hidden="false" customHeight="false" outlineLevel="0" collapsed="false">
      <c r="A11" s="17" t="s">
        <v>25</v>
      </c>
      <c r="B11" s="17"/>
      <c r="C11" s="18" t="n">
        <f aca="false">SUM(B10+C10+D10)</f>
        <v>11146064.93</v>
      </c>
      <c r="D11" s="18"/>
    </row>
    <row r="16" customFormat="false" ht="33.55" hidden="false" customHeight="true" outlineLevel="0" collapsed="false">
      <c r="A16" s="8" t="s">
        <v>17</v>
      </c>
      <c r="B16" s="8"/>
      <c r="C16" s="8"/>
    </row>
    <row r="17" customFormat="false" ht="16.45" hidden="false" customHeight="true" outlineLevel="0" collapsed="false">
      <c r="A17" s="9" t="s">
        <v>26</v>
      </c>
      <c r="B17" s="9"/>
      <c r="C17" s="9"/>
    </row>
    <row r="18" customFormat="false" ht="12.85" hidden="false" customHeight="false" outlineLevel="0" collapsed="false">
      <c r="A18" s="10" t="s">
        <v>19</v>
      </c>
      <c r="B18" s="19" t="s">
        <v>27</v>
      </c>
      <c r="C18" s="10" t="s">
        <v>21</v>
      </c>
    </row>
    <row r="19" customFormat="false" ht="12.85" hidden="false" customHeight="false" outlineLevel="0" collapsed="false">
      <c r="A19" s="10"/>
      <c r="B19" s="19"/>
      <c r="C19" s="19"/>
    </row>
    <row r="20" customFormat="false" ht="25.35" hidden="false" customHeight="true" outlineLevel="0" collapsed="false">
      <c r="A20" s="14" t="s">
        <v>24</v>
      </c>
      <c r="B20" s="16" t="n">
        <v>177594.19</v>
      </c>
      <c r="C20" s="16" t="n">
        <v>391378.96</v>
      </c>
    </row>
    <row r="21" customFormat="false" ht="12.85" hidden="false" customHeight="false" outlineLevel="0" collapsed="false">
      <c r="A21" s="17" t="s">
        <v>25</v>
      </c>
      <c r="B21" s="17"/>
      <c r="C21" s="18" t="n">
        <f aca="false">SUM(B20+C20)</f>
        <v>568973.15</v>
      </c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true" hidden="false" outlineLevel="0" max="5" min="5" style="0" width="23.22"/>
    <col collapsed="false" customWidth="true" hidden="false" outlineLevel="0" max="6" min="6" style="0" width="29.16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28</v>
      </c>
      <c r="B6" s="8"/>
      <c r="C6" s="8"/>
      <c r="D6" s="8"/>
    </row>
    <row r="7" customFormat="false" ht="24.6" hidden="false" customHeight="true" outlineLevel="0" collapsed="false">
      <c r="A7" s="9" t="s">
        <v>18</v>
      </c>
      <c r="B7" s="9"/>
      <c r="C7" s="9"/>
      <c r="D7" s="9"/>
    </row>
    <row r="8" customFormat="false" ht="12.85" hidden="false" customHeight="false" outlineLevel="0" collapsed="false">
      <c r="A8" s="10" t="s">
        <v>19</v>
      </c>
      <c r="B8" s="11" t="s">
        <v>20</v>
      </c>
      <c r="C8" s="11"/>
      <c r="D8" s="12" t="s">
        <v>21</v>
      </c>
    </row>
    <row r="9" customFormat="false" ht="12.85" hidden="false" customHeight="false" outlineLevel="0" collapsed="false">
      <c r="A9" s="10"/>
      <c r="B9" s="13" t="s">
        <v>29</v>
      </c>
      <c r="C9" s="13" t="s">
        <v>23</v>
      </c>
      <c r="D9" s="12"/>
    </row>
    <row r="10" customFormat="false" ht="28.35" hidden="false" customHeight="true" outlineLevel="0" collapsed="false">
      <c r="A10" s="14" t="s">
        <v>24</v>
      </c>
      <c r="B10" s="16" t="n">
        <v>5127265.24</v>
      </c>
      <c r="C10" s="16" t="n">
        <v>1634718.81</v>
      </c>
      <c r="D10" s="16" t="n">
        <v>4962141.64</v>
      </c>
    </row>
    <row r="11" customFormat="false" ht="12.85" hidden="false" customHeight="false" outlineLevel="0" collapsed="false">
      <c r="A11" s="17" t="s">
        <v>25</v>
      </c>
      <c r="B11" s="17"/>
      <c r="C11" s="18" t="n">
        <f aca="false">SUM(B10+C10+D10)</f>
        <v>11724125.69</v>
      </c>
      <c r="D11" s="18"/>
    </row>
    <row r="13" customFormat="false" ht="12.85" hidden="false" customHeight="false" outlineLevel="0" collapsed="false">
      <c r="E13" s="20"/>
    </row>
    <row r="14" customFormat="false" ht="12.85" hidden="false" customHeight="false" outlineLevel="0" collapsed="false">
      <c r="D14" s="20"/>
      <c r="E14" s="20"/>
    </row>
    <row r="15" customFormat="false" ht="12.85" hidden="false" customHeight="false" outlineLevel="0" collapsed="false">
      <c r="D15" s="20"/>
      <c r="E15" s="20"/>
    </row>
    <row r="16" customFormat="false" ht="33.55" hidden="false" customHeight="true" outlineLevel="0" collapsed="false">
      <c r="A16" s="8" t="s">
        <v>28</v>
      </c>
      <c r="B16" s="8"/>
      <c r="C16" s="8"/>
      <c r="D16" s="20"/>
      <c r="E16" s="20"/>
    </row>
    <row r="17" customFormat="false" ht="16.45" hidden="false" customHeight="true" outlineLevel="0" collapsed="false">
      <c r="A17" s="9" t="s">
        <v>26</v>
      </c>
      <c r="B17" s="9"/>
      <c r="C17" s="9"/>
      <c r="D17" s="20"/>
      <c r="E17" s="20"/>
    </row>
    <row r="18" customFormat="false" ht="12.85" hidden="false" customHeight="false" outlineLevel="0" collapsed="false">
      <c r="A18" s="10" t="s">
        <v>19</v>
      </c>
      <c r="B18" s="19" t="s">
        <v>27</v>
      </c>
      <c r="C18" s="10" t="s">
        <v>21</v>
      </c>
      <c r="D18" s="20"/>
      <c r="E18" s="20"/>
    </row>
    <row r="19" customFormat="false" ht="12.85" hidden="false" customHeight="false" outlineLevel="0" collapsed="false">
      <c r="A19" s="10"/>
      <c r="B19" s="19"/>
      <c r="C19" s="19"/>
      <c r="D19" s="20"/>
      <c r="E19" s="20"/>
    </row>
    <row r="20" customFormat="false" ht="25.35" hidden="false" customHeight="true" outlineLevel="0" collapsed="false">
      <c r="A20" s="14" t="s">
        <v>24</v>
      </c>
      <c r="B20" s="16" t="n">
        <v>175385.91</v>
      </c>
      <c r="C20" s="16" t="n">
        <v>363706.08</v>
      </c>
      <c r="D20" s="20"/>
      <c r="E20" s="20"/>
    </row>
    <row r="21" customFormat="false" ht="12.85" hidden="false" customHeight="false" outlineLevel="0" collapsed="false">
      <c r="A21" s="17" t="s">
        <v>25</v>
      </c>
      <c r="B21" s="17"/>
      <c r="C21" s="18" t="n">
        <f aca="false">SUM(B20+C20)</f>
        <v>539091.99</v>
      </c>
      <c r="D21" s="20"/>
      <c r="E21" s="20"/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30</v>
      </c>
      <c r="B6" s="8"/>
      <c r="C6" s="8"/>
      <c r="D6" s="8"/>
    </row>
    <row r="7" customFormat="false" ht="24.6" hidden="false" customHeight="true" outlineLevel="0" collapsed="false">
      <c r="A7" s="9" t="s">
        <v>18</v>
      </c>
      <c r="B7" s="9"/>
      <c r="C7" s="9"/>
      <c r="D7" s="9"/>
    </row>
    <row r="8" customFormat="false" ht="12.85" hidden="false" customHeight="false" outlineLevel="0" collapsed="false">
      <c r="A8" s="10" t="s">
        <v>19</v>
      </c>
      <c r="B8" s="11" t="s">
        <v>20</v>
      </c>
      <c r="C8" s="11"/>
      <c r="D8" s="12" t="s">
        <v>21</v>
      </c>
    </row>
    <row r="9" customFormat="false" ht="12.85" hidden="false" customHeight="false" outlineLevel="0" collapsed="false">
      <c r="A9" s="10"/>
      <c r="B9" s="13" t="s">
        <v>31</v>
      </c>
      <c r="C9" s="13" t="s">
        <v>32</v>
      </c>
      <c r="D9" s="12"/>
    </row>
    <row r="10" customFormat="false" ht="36.55" hidden="false" customHeight="true" outlineLevel="0" collapsed="false">
      <c r="A10" s="14" t="s">
        <v>24</v>
      </c>
      <c r="B10" s="16" t="n">
        <f aca="false">SUM(5319706.83+734063.06)</f>
        <v>6053769.89</v>
      </c>
      <c r="C10" s="21" t="s">
        <v>33</v>
      </c>
      <c r="D10" s="16" t="n">
        <v>880477.94</v>
      </c>
    </row>
    <row r="11" customFormat="false" ht="12.85" hidden="false" customHeight="false" outlineLevel="0" collapsed="false">
      <c r="A11" s="17" t="s">
        <v>25</v>
      </c>
      <c r="B11" s="17"/>
      <c r="C11" s="18" t="n">
        <f aca="false">SUM(B10+D10)</f>
        <v>6934247.83</v>
      </c>
      <c r="D11" s="18"/>
    </row>
    <row r="16" customFormat="false" ht="33.55" hidden="false" customHeight="true" outlineLevel="0" collapsed="false">
      <c r="A16" s="8" t="s">
        <v>30</v>
      </c>
      <c r="B16" s="8"/>
      <c r="C16" s="8"/>
    </row>
    <row r="17" customFormat="false" ht="16.45" hidden="false" customHeight="true" outlineLevel="0" collapsed="false">
      <c r="A17" s="9" t="s">
        <v>26</v>
      </c>
      <c r="B17" s="9"/>
      <c r="C17" s="9"/>
    </row>
    <row r="18" customFormat="false" ht="12.85" hidden="false" customHeight="false" outlineLevel="0" collapsed="false">
      <c r="A18" s="10" t="s">
        <v>19</v>
      </c>
      <c r="B18" s="19" t="s">
        <v>27</v>
      </c>
      <c r="C18" s="10" t="s">
        <v>21</v>
      </c>
    </row>
    <row r="19" customFormat="false" ht="12.85" hidden="false" customHeight="false" outlineLevel="0" collapsed="false">
      <c r="A19" s="10"/>
      <c r="B19" s="19"/>
      <c r="C19" s="19"/>
    </row>
    <row r="20" customFormat="false" ht="25.35" hidden="false" customHeight="true" outlineLevel="0" collapsed="false">
      <c r="A20" s="14" t="s">
        <v>24</v>
      </c>
      <c r="B20" s="22" t="n">
        <v>193343.36</v>
      </c>
      <c r="C20" s="16" t="n">
        <v>388697.92</v>
      </c>
    </row>
    <row r="21" customFormat="false" ht="12.85" hidden="false" customHeight="false" outlineLevel="0" collapsed="false">
      <c r="A21" s="17" t="s">
        <v>25</v>
      </c>
      <c r="B21" s="17"/>
      <c r="C21" s="18" t="n">
        <f aca="false">SUM(B20+C20)</f>
        <v>582041.28</v>
      </c>
    </row>
  </sheetData>
  <mergeCells count="13">
    <mergeCell ref="A6:D6"/>
    <mergeCell ref="A7:D7"/>
    <mergeCell ref="A8:A9"/>
    <mergeCell ref="B8:C8"/>
    <mergeCell ref="D8:D9"/>
    <mergeCell ref="A11:B11"/>
    <mergeCell ref="C11:D11"/>
    <mergeCell ref="A16:C16"/>
    <mergeCell ref="A17:C17"/>
    <mergeCell ref="A18:A19"/>
    <mergeCell ref="B18:B19"/>
    <mergeCell ref="C18:C19"/>
    <mergeCell ref="A21:B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5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C23" activeCellId="0" sqref="C23"/>
    </sheetView>
  </sheetViews>
  <sheetFormatPr defaultRowHeight="12.8" zeroHeight="false" outlineLevelRow="0" outlineLevelCol="0"/>
  <cols>
    <col collapsed="false" customWidth="true" hidden="false" outlineLevel="0" max="1" min="1" style="0" width="24.91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12.85" hidden="false" customHeight="false" outlineLevel="0" collapsed="false"/>
    <row r="6" customFormat="false" ht="20.05" hidden="false" customHeight="true" outlineLevel="0" collapsed="false">
      <c r="A6" s="8" t="s">
        <v>34</v>
      </c>
      <c r="B6" s="8"/>
      <c r="C6" s="8"/>
      <c r="D6" s="8"/>
    </row>
    <row r="7" customFormat="false" ht="16.45" hidden="false" customHeight="true" outlineLevel="0" collapsed="false">
      <c r="A7" s="9" t="s">
        <v>18</v>
      </c>
      <c r="B7" s="9"/>
      <c r="C7" s="9"/>
      <c r="D7" s="9"/>
    </row>
    <row r="8" customFormat="false" ht="12.85" hidden="false" customHeight="true" outlineLevel="0" collapsed="false">
      <c r="A8" s="10" t="s">
        <v>19</v>
      </c>
      <c r="B8" s="11" t="s">
        <v>20</v>
      </c>
      <c r="C8" s="11"/>
      <c r="D8" s="23" t="s">
        <v>35</v>
      </c>
    </row>
    <row r="9" customFormat="false" ht="12.85" hidden="false" customHeight="false" outlineLevel="0" collapsed="false">
      <c r="A9" s="10"/>
      <c r="B9" s="13" t="s">
        <v>31</v>
      </c>
      <c r="C9" s="13" t="s">
        <v>32</v>
      </c>
      <c r="D9" s="23"/>
    </row>
    <row r="10" customFormat="false" ht="12.85" hidden="false" customHeight="false" outlineLevel="0" collapsed="false">
      <c r="A10" s="24" t="s">
        <v>36</v>
      </c>
      <c r="B10" s="25" t="n">
        <f aca="false">SUM(582687.28+30394.17)</f>
        <v>613081.45</v>
      </c>
      <c r="C10" s="26" t="n">
        <v>46242.48</v>
      </c>
      <c r="D10" s="27" t="n">
        <v>515793.44</v>
      </c>
    </row>
    <row r="11" customFormat="false" ht="12.85" hidden="false" customHeight="false" outlineLevel="0" collapsed="false">
      <c r="A11" s="24" t="s">
        <v>37</v>
      </c>
      <c r="B11" s="25" t="n">
        <v>582180.26</v>
      </c>
      <c r="C11" s="26"/>
      <c r="D11" s="27"/>
    </row>
    <row r="12" customFormat="false" ht="12.85" hidden="false" customHeight="false" outlineLevel="0" collapsed="false">
      <c r="A12" s="24" t="s">
        <v>38</v>
      </c>
      <c r="B12" s="25" t="n">
        <v>566345.95</v>
      </c>
      <c r="C12" s="26"/>
      <c r="D12" s="27"/>
    </row>
    <row r="13" customFormat="false" ht="12.85" hidden="false" customHeight="false" outlineLevel="0" collapsed="false">
      <c r="A13" s="24" t="s">
        <v>39</v>
      </c>
      <c r="B13" s="25" t="n">
        <v>612713.68</v>
      </c>
      <c r="C13" s="26"/>
      <c r="D13" s="27"/>
    </row>
    <row r="14" customFormat="false" ht="12.85" hidden="false" customHeight="false" outlineLevel="0" collapsed="false">
      <c r="A14" s="24" t="s">
        <v>40</v>
      </c>
      <c r="B14" s="25" t="n">
        <v>600569.13</v>
      </c>
      <c r="C14" s="26"/>
      <c r="D14" s="27"/>
    </row>
    <row r="15" customFormat="false" ht="12.85" hidden="false" customHeight="false" outlineLevel="0" collapsed="false">
      <c r="A15" s="24" t="s">
        <v>41</v>
      </c>
      <c r="B15" s="25" t="n">
        <v>611457.51</v>
      </c>
      <c r="C15" s="25" t="n">
        <f aca="false">SUM(8697.43+18225.24+111928.66)</f>
        <v>138851.33</v>
      </c>
      <c r="D15" s="28" t="n">
        <v>2483000</v>
      </c>
    </row>
    <row r="16" customFormat="false" ht="12.85" hidden="false" customHeight="false" outlineLevel="0" collapsed="false">
      <c r="A16" s="24" t="s">
        <v>42</v>
      </c>
      <c r="B16" s="25" t="n">
        <v>613052.26</v>
      </c>
      <c r="C16" s="25" t="n">
        <v>12422.07</v>
      </c>
      <c r="D16" s="28"/>
    </row>
    <row r="17" customFormat="false" ht="12.85" hidden="false" customHeight="false" outlineLevel="0" collapsed="false">
      <c r="A17" s="24" t="s">
        <v>43</v>
      </c>
      <c r="B17" s="25" t="n">
        <v>621535.98</v>
      </c>
      <c r="C17" s="25" t="n">
        <v>13010.89</v>
      </c>
      <c r="D17" s="28"/>
    </row>
    <row r="18" customFormat="false" ht="12.85" hidden="false" customHeight="false" outlineLevel="0" collapsed="false">
      <c r="A18" s="24" t="s">
        <v>44</v>
      </c>
      <c r="B18" s="25" t="n">
        <v>627841.21</v>
      </c>
      <c r="C18" s="25" t="n">
        <v>12471.67</v>
      </c>
      <c r="D18" s="28"/>
    </row>
    <row r="19" customFormat="false" ht="12.85" hidden="false" customHeight="false" outlineLevel="0" collapsed="false">
      <c r="A19" s="24" t="s">
        <v>45</v>
      </c>
      <c r="B19" s="25" t="n">
        <v>597442.19</v>
      </c>
      <c r="C19" s="25" t="n">
        <v>11717.33</v>
      </c>
      <c r="D19" s="28"/>
    </row>
    <row r="20" customFormat="false" ht="12.85" hidden="false" customHeight="false" outlineLevel="0" collapsed="false">
      <c r="A20" s="24" t="s">
        <v>46</v>
      </c>
      <c r="B20" s="25" t="n">
        <v>582020.06</v>
      </c>
      <c r="C20" s="25" t="n">
        <v>11956.42</v>
      </c>
      <c r="D20" s="28"/>
    </row>
    <row r="21" customFormat="false" ht="12.85" hidden="false" customHeight="false" outlineLevel="0" collapsed="false">
      <c r="A21" s="24" t="s">
        <v>47</v>
      </c>
      <c r="B21" s="25" t="n">
        <v>1002868</v>
      </c>
      <c r="C21" s="25" t="n">
        <v>15453.27</v>
      </c>
      <c r="D21" s="28"/>
    </row>
    <row r="22" customFormat="false" ht="12.85" hidden="false" customHeight="false" outlineLevel="0" collapsed="false">
      <c r="A22" s="14" t="s">
        <v>48</v>
      </c>
      <c r="B22" s="16" t="n">
        <f aca="false">SUM(B10:B21)</f>
        <v>7631107.68</v>
      </c>
      <c r="C22" s="16" t="n">
        <f aca="false">SUM(C10:C21)</f>
        <v>262125.46</v>
      </c>
      <c r="D22" s="16" t="n">
        <f aca="false">SUM(D10:D21)</f>
        <v>2998793.44</v>
      </c>
    </row>
    <row r="23" customFormat="false" ht="12.85" hidden="false" customHeight="false" outlineLevel="0" collapsed="false">
      <c r="A23" s="17" t="s">
        <v>25</v>
      </c>
      <c r="B23" s="17"/>
      <c r="C23" s="18" t="n">
        <f aca="false">SUM(B22+C22+D22)</f>
        <v>10892026.58</v>
      </c>
      <c r="D23" s="18"/>
    </row>
    <row r="28" customFormat="false" ht="20.05" hidden="false" customHeight="true" outlineLevel="0" collapsed="false">
      <c r="A28" s="8" t="s">
        <v>49</v>
      </c>
      <c r="B28" s="8"/>
      <c r="C28" s="8"/>
    </row>
    <row r="29" customFormat="false" ht="16.45" hidden="false" customHeight="true" outlineLevel="0" collapsed="false">
      <c r="A29" s="9" t="s">
        <v>26</v>
      </c>
      <c r="B29" s="9"/>
      <c r="C29" s="9"/>
    </row>
    <row r="30" customFormat="false" ht="12.85" hidden="false" customHeight="false" outlineLevel="0" collapsed="false">
      <c r="A30" s="10" t="s">
        <v>19</v>
      </c>
      <c r="B30" s="19" t="s">
        <v>50</v>
      </c>
      <c r="C30" s="10" t="s">
        <v>21</v>
      </c>
    </row>
    <row r="31" customFormat="false" ht="12.85" hidden="false" customHeight="false" outlineLevel="0" collapsed="false">
      <c r="A31" s="10"/>
      <c r="B31" s="19"/>
      <c r="C31" s="19"/>
    </row>
    <row r="32" customFormat="false" ht="12.85" hidden="false" customHeight="false" outlineLevel="0" collapsed="false">
      <c r="A32" s="24" t="s">
        <v>36</v>
      </c>
      <c r="B32" s="25" t="n">
        <v>16232.35</v>
      </c>
      <c r="C32" s="25" t="n">
        <v>35822.32</v>
      </c>
    </row>
    <row r="33" customFormat="false" ht="12.85" hidden="false" customHeight="false" outlineLevel="0" collapsed="false">
      <c r="A33" s="24" t="s">
        <v>37</v>
      </c>
      <c r="B33" s="25" t="n">
        <v>15707.09</v>
      </c>
      <c r="C33" s="25" t="n">
        <v>41532.25</v>
      </c>
    </row>
    <row r="34" customFormat="false" ht="12.85" hidden="false" customHeight="false" outlineLevel="0" collapsed="false">
      <c r="A34" s="24" t="s">
        <v>38</v>
      </c>
      <c r="B34" s="25" t="n">
        <v>15552.61</v>
      </c>
      <c r="C34" s="25" t="n">
        <v>40318.14</v>
      </c>
    </row>
    <row r="35" customFormat="false" ht="12.85" hidden="false" customHeight="false" outlineLevel="0" collapsed="false">
      <c r="A35" s="24" t="s">
        <v>39</v>
      </c>
      <c r="B35" s="25" t="n">
        <v>15594.23</v>
      </c>
      <c r="C35" s="25" t="n">
        <v>39395.9</v>
      </c>
    </row>
    <row r="36" customFormat="false" ht="12.85" hidden="false" customHeight="false" outlineLevel="0" collapsed="false">
      <c r="A36" s="24" t="s">
        <v>40</v>
      </c>
      <c r="B36" s="25" t="n">
        <v>15457.62</v>
      </c>
      <c r="C36" s="25" t="n">
        <v>40354.19</v>
      </c>
    </row>
    <row r="37" customFormat="false" ht="12.85" hidden="false" customHeight="false" outlineLevel="0" collapsed="false">
      <c r="A37" s="24" t="s">
        <v>51</v>
      </c>
      <c r="B37" s="25" t="n">
        <v>15158.62</v>
      </c>
      <c r="C37" s="25" t="n">
        <v>39701.46</v>
      </c>
    </row>
    <row r="38" customFormat="false" ht="12.85" hidden="false" customHeight="false" outlineLevel="0" collapsed="false">
      <c r="A38" s="24" t="s">
        <v>42</v>
      </c>
      <c r="B38" s="25" t="n">
        <v>16914.93</v>
      </c>
      <c r="C38" s="25" t="n">
        <v>44543.65</v>
      </c>
    </row>
    <row r="39" customFormat="false" ht="12.85" hidden="false" customHeight="false" outlineLevel="0" collapsed="false">
      <c r="A39" s="24" t="s">
        <v>43</v>
      </c>
      <c r="B39" s="25" t="n">
        <v>17956.26</v>
      </c>
      <c r="C39" s="25" t="n">
        <v>40892.09</v>
      </c>
    </row>
    <row r="40" customFormat="false" ht="12.85" hidden="false" customHeight="false" outlineLevel="0" collapsed="false">
      <c r="A40" s="24" t="s">
        <v>44</v>
      </c>
      <c r="B40" s="25" t="n">
        <v>17710.12</v>
      </c>
      <c r="C40" s="25" t="n">
        <v>39108.17</v>
      </c>
    </row>
    <row r="41" customFormat="false" ht="12.85" hidden="false" customHeight="false" outlineLevel="0" collapsed="false">
      <c r="A41" s="24" t="s">
        <v>45</v>
      </c>
      <c r="B41" s="25" t="n">
        <v>18029.61</v>
      </c>
      <c r="C41" s="25" t="n">
        <v>39902.75</v>
      </c>
    </row>
    <row r="42" customFormat="false" ht="12.85" hidden="false" customHeight="false" outlineLevel="0" collapsed="false">
      <c r="A42" s="24" t="s">
        <v>46</v>
      </c>
      <c r="B42" s="25" t="n">
        <v>17880.5</v>
      </c>
      <c r="C42" s="25" t="n">
        <v>41375.49</v>
      </c>
    </row>
    <row r="43" customFormat="false" ht="12.85" hidden="false" customHeight="false" outlineLevel="0" collapsed="false">
      <c r="A43" s="24" t="s">
        <v>47</v>
      </c>
      <c r="B43" s="25" t="n">
        <f aca="false">SUM(18265.3+16110.47)</f>
        <v>34375.77</v>
      </c>
      <c r="C43" s="25" t="n">
        <v>35697.07</v>
      </c>
    </row>
    <row r="44" customFormat="false" ht="12.85" hidden="false" customHeight="false" outlineLevel="0" collapsed="false">
      <c r="A44" s="14" t="s">
        <v>48</v>
      </c>
      <c r="B44" s="16" t="n">
        <f aca="false">SUM(B32:B43)</f>
        <v>216569.71</v>
      </c>
      <c r="C44" s="16" t="n">
        <f aca="false">SUM(C32:C43)</f>
        <v>478643.48</v>
      </c>
    </row>
    <row r="45" customFormat="false" ht="12.85" hidden="false" customHeight="false" outlineLevel="0" collapsed="false">
      <c r="A45" s="17" t="s">
        <v>25</v>
      </c>
      <c r="B45" s="17"/>
      <c r="C45" s="18" t="n">
        <f aca="false">SUM(B44+C44)</f>
        <v>695213.19</v>
      </c>
    </row>
  </sheetData>
  <mergeCells count="16">
    <mergeCell ref="A6:D6"/>
    <mergeCell ref="A7:D7"/>
    <mergeCell ref="A8:A9"/>
    <mergeCell ref="B8:C8"/>
    <mergeCell ref="D8:D9"/>
    <mergeCell ref="C10:C14"/>
    <mergeCell ref="D10:D14"/>
    <mergeCell ref="D15:D21"/>
    <mergeCell ref="A23:B23"/>
    <mergeCell ref="C23:D23"/>
    <mergeCell ref="A28:C28"/>
    <mergeCell ref="A29:C29"/>
    <mergeCell ref="A30:A31"/>
    <mergeCell ref="B30:B31"/>
    <mergeCell ref="C30:C31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B48" activeCellId="0" sqref="B48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52</v>
      </c>
      <c r="B6" s="8"/>
      <c r="C6" s="8"/>
      <c r="D6" s="8"/>
    </row>
    <row r="7" customFormat="false" ht="24.6" hidden="false" customHeight="true" outlineLevel="0" collapsed="false">
      <c r="A7" s="9" t="s">
        <v>18</v>
      </c>
      <c r="B7" s="9"/>
      <c r="C7" s="9"/>
      <c r="D7" s="9"/>
    </row>
    <row r="8" customFormat="false" ht="20.1" hidden="false" customHeight="true" outlineLevel="0" collapsed="false">
      <c r="A8" s="10" t="s">
        <v>19</v>
      </c>
      <c r="B8" s="11" t="s">
        <v>20</v>
      </c>
      <c r="C8" s="11"/>
      <c r="D8" s="23" t="s">
        <v>35</v>
      </c>
    </row>
    <row r="9" customFormat="false" ht="25.35" hidden="false" customHeight="true" outlineLevel="0" collapsed="false">
      <c r="A9" s="10"/>
      <c r="B9" s="13" t="s">
        <v>31</v>
      </c>
      <c r="C9" s="13" t="s">
        <v>32</v>
      </c>
      <c r="D9" s="23"/>
    </row>
    <row r="10" customFormat="false" ht="17.9" hidden="false" customHeight="true" outlineLevel="0" collapsed="false">
      <c r="A10" s="24" t="s">
        <v>36</v>
      </c>
      <c r="B10" s="25" t="n">
        <v>608371.64</v>
      </c>
      <c r="C10" s="25" t="n">
        <v>12452.97</v>
      </c>
      <c r="D10" s="25" t="n">
        <v>245767.36</v>
      </c>
    </row>
    <row r="11" customFormat="false" ht="15.65" hidden="false" customHeight="true" outlineLevel="0" collapsed="false">
      <c r="A11" s="24" t="s">
        <v>37</v>
      </c>
      <c r="B11" s="25" t="n">
        <v>611406.18</v>
      </c>
      <c r="C11" s="25" t="n">
        <v>12724.87</v>
      </c>
      <c r="D11" s="25" t="n">
        <v>242732.82</v>
      </c>
    </row>
    <row r="12" customFormat="false" ht="17.15" hidden="false" customHeight="true" outlineLevel="0" collapsed="false">
      <c r="A12" s="24" t="s">
        <v>38</v>
      </c>
      <c r="B12" s="25" t="n">
        <v>602141.95</v>
      </c>
      <c r="C12" s="25" t="n">
        <v>11381.98</v>
      </c>
      <c r="D12" s="25" t="n">
        <v>251997.05</v>
      </c>
    </row>
    <row r="13" customFormat="false" ht="16.4" hidden="false" customHeight="true" outlineLevel="0" collapsed="false">
      <c r="A13" s="24" t="s">
        <v>39</v>
      </c>
      <c r="B13" s="25" t="n">
        <v>574496.53</v>
      </c>
      <c r="C13" s="25" t="n">
        <v>11384.69</v>
      </c>
      <c r="D13" s="25" t="n">
        <v>279642.47</v>
      </c>
    </row>
    <row r="14" customFormat="false" ht="15.65" hidden="false" customHeight="true" outlineLevel="0" collapsed="false">
      <c r="A14" s="24" t="s">
        <v>40</v>
      </c>
      <c r="B14" s="25" t="n">
        <v>568043.3</v>
      </c>
      <c r="C14" s="25" t="n">
        <v>19795.39</v>
      </c>
      <c r="D14" s="25" t="n">
        <v>286095.7</v>
      </c>
    </row>
    <row r="15" customFormat="false" ht="15.65" hidden="false" customHeight="true" outlineLevel="0" collapsed="false">
      <c r="A15" s="24" t="s">
        <v>41</v>
      </c>
      <c r="B15" s="25" t="n">
        <v>561599.09</v>
      </c>
      <c r="C15" s="25" t="n">
        <v>20767.03</v>
      </c>
      <c r="D15" s="25" t="n">
        <v>292539.91</v>
      </c>
    </row>
    <row r="16" customFormat="false" ht="14.9" hidden="false" customHeight="true" outlineLevel="0" collapsed="false">
      <c r="A16" s="24" t="s">
        <v>53</v>
      </c>
      <c r="B16" s="25" t="n">
        <v>575476.94</v>
      </c>
      <c r="C16" s="25" t="n">
        <v>23308.81</v>
      </c>
      <c r="D16" s="25" t="n">
        <v>278662</v>
      </c>
    </row>
    <row r="17" customFormat="false" ht="18.65" hidden="false" customHeight="true" outlineLevel="0" collapsed="false">
      <c r="A17" s="24" t="s">
        <v>43</v>
      </c>
      <c r="B17" s="25" t="n">
        <v>577205.85</v>
      </c>
      <c r="C17" s="25" t="n">
        <v>23660.96</v>
      </c>
      <c r="D17" s="25" t="n">
        <v>276933.15</v>
      </c>
    </row>
    <row r="18" customFormat="false" ht="17.9" hidden="false" customHeight="true" outlineLevel="0" collapsed="false">
      <c r="A18" s="24" t="s">
        <v>44</v>
      </c>
      <c r="B18" s="25" t="n">
        <v>583544.62</v>
      </c>
      <c r="C18" s="25" t="n">
        <v>25518.27</v>
      </c>
      <c r="D18" s="25" t="n">
        <f aca="false">SUM(215983.26+281619.31+33731.78)</f>
        <v>531334.35</v>
      </c>
    </row>
    <row r="19" customFormat="false" ht="17.9" hidden="false" customHeight="true" outlineLevel="0" collapsed="false">
      <c r="A19" s="24" t="s">
        <v>45</v>
      </c>
      <c r="B19" s="25" t="n">
        <v>549723.31</v>
      </c>
      <c r="C19" s="25" t="n">
        <v>24790.86</v>
      </c>
      <c r="D19" s="25" t="n">
        <v>122741.84</v>
      </c>
    </row>
    <row r="20" customFormat="false" ht="17.9" hidden="false" customHeight="true" outlineLevel="0" collapsed="false">
      <c r="A20" s="24" t="s">
        <v>46</v>
      </c>
      <c r="B20" s="25" t="n">
        <v>1359109.38</v>
      </c>
      <c r="C20" s="25" t="n">
        <v>25661.68</v>
      </c>
      <c r="D20" s="25" t="s">
        <v>8</v>
      </c>
    </row>
    <row r="21" customFormat="false" ht="17.9" hidden="false" customHeight="true" outlineLevel="0" collapsed="false">
      <c r="A21" s="24" t="s">
        <v>47</v>
      </c>
      <c r="B21" s="25" t="n">
        <v>931681.31</v>
      </c>
      <c r="C21" s="25" t="n">
        <v>36043.58</v>
      </c>
      <c r="D21" s="25" t="n">
        <v>550000</v>
      </c>
    </row>
    <row r="22" customFormat="false" ht="28.35" hidden="false" customHeight="true" outlineLevel="0" collapsed="false">
      <c r="A22" s="14" t="s">
        <v>48</v>
      </c>
      <c r="B22" s="16" t="n">
        <f aca="false">SUM(B10:B21)</f>
        <v>8102800.1</v>
      </c>
      <c r="C22" s="16" t="n">
        <f aca="false">SUM(C10:C21)</f>
        <v>247491.09</v>
      </c>
      <c r="D22" s="16" t="n">
        <f aca="false">SUM(D10:D21)</f>
        <v>3358446.65</v>
      </c>
    </row>
    <row r="23" customFormat="false" ht="21.6" hidden="false" customHeight="true" outlineLevel="0" collapsed="false">
      <c r="A23" s="17" t="s">
        <v>25</v>
      </c>
      <c r="B23" s="17"/>
      <c r="C23" s="18" t="n">
        <f aca="false">SUM(B22+C22+D22)</f>
        <v>11708737.84</v>
      </c>
      <c r="D23" s="18"/>
    </row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A28" s="8" t="s">
        <v>54</v>
      </c>
      <c r="B28" s="8"/>
      <c r="C28" s="8"/>
    </row>
    <row r="29" customFormat="false" ht="16.45" hidden="false" customHeight="true" outlineLevel="0" collapsed="false">
      <c r="A29" s="9" t="s">
        <v>26</v>
      </c>
      <c r="B29" s="9"/>
      <c r="C29" s="9"/>
    </row>
    <row r="30" customFormat="false" ht="12.85" hidden="false" customHeight="false" outlineLevel="0" collapsed="false">
      <c r="A30" s="10" t="s">
        <v>19</v>
      </c>
      <c r="B30" s="19" t="s">
        <v>50</v>
      </c>
      <c r="C30" s="10" t="s">
        <v>21</v>
      </c>
      <c r="E30" s="29"/>
      <c r="F30" s="29"/>
    </row>
    <row r="31" customFormat="false" ht="12.85" hidden="false" customHeight="false" outlineLevel="0" collapsed="false">
      <c r="A31" s="10"/>
      <c r="B31" s="19"/>
      <c r="C31" s="19"/>
      <c r="E31" s="30"/>
      <c r="F31" s="30"/>
    </row>
    <row r="32" customFormat="false" ht="12.85" hidden="false" customHeight="false" outlineLevel="0" collapsed="false">
      <c r="A32" s="24" t="s">
        <v>36</v>
      </c>
      <c r="B32" s="25" t="n">
        <v>17720.87</v>
      </c>
      <c r="C32" s="25" t="n">
        <v>39768.56</v>
      </c>
      <c r="E32" s="30"/>
      <c r="F32" s="31"/>
    </row>
    <row r="33" customFormat="false" ht="12.85" hidden="false" customHeight="false" outlineLevel="0" collapsed="false">
      <c r="A33" s="24" t="s">
        <v>37</v>
      </c>
      <c r="B33" s="25" t="n">
        <v>17922.43</v>
      </c>
      <c r="C33" s="25" t="n">
        <v>40688.97</v>
      </c>
      <c r="E33" s="30"/>
      <c r="F33" s="31"/>
    </row>
    <row r="34" customFormat="false" ht="12.85" hidden="false" customHeight="false" outlineLevel="0" collapsed="false">
      <c r="A34" s="24" t="s">
        <v>38</v>
      </c>
      <c r="B34" s="25" t="n">
        <v>17865.73</v>
      </c>
      <c r="C34" s="25" t="n">
        <v>40074.38</v>
      </c>
      <c r="E34" s="30"/>
      <c r="F34" s="31"/>
    </row>
    <row r="35" customFormat="false" ht="12.85" hidden="false" customHeight="false" outlineLevel="0" collapsed="false">
      <c r="A35" s="24" t="s">
        <v>39</v>
      </c>
      <c r="B35" s="25" t="n">
        <v>18052.58</v>
      </c>
      <c r="C35" s="25" t="n">
        <f aca="false">SUM(37727.91+2000)</f>
        <v>39727.91</v>
      </c>
      <c r="E35" s="30"/>
      <c r="F35" s="31"/>
    </row>
    <row r="36" customFormat="false" ht="12.85" hidden="false" customHeight="false" outlineLevel="0" collapsed="false">
      <c r="A36" s="24" t="s">
        <v>40</v>
      </c>
      <c r="B36" s="25" t="n">
        <v>17301.39</v>
      </c>
      <c r="C36" s="25" t="n">
        <v>38574.03</v>
      </c>
      <c r="E36" s="30"/>
      <c r="F36" s="31"/>
    </row>
    <row r="37" customFormat="false" ht="12.85" hidden="false" customHeight="false" outlineLevel="0" collapsed="false">
      <c r="A37" s="24" t="s">
        <v>41</v>
      </c>
      <c r="B37" s="25" t="n">
        <v>17374.01</v>
      </c>
      <c r="C37" s="25" t="n">
        <v>38716.91</v>
      </c>
    </row>
    <row r="38" customFormat="false" ht="12.85" hidden="false" customHeight="false" outlineLevel="0" collapsed="false">
      <c r="A38" s="24" t="s">
        <v>53</v>
      </c>
      <c r="B38" s="25" t="n">
        <v>19187.79</v>
      </c>
      <c r="C38" s="25" t="n">
        <v>42286.88</v>
      </c>
      <c r="E38" s="30"/>
      <c r="F38" s="31"/>
    </row>
    <row r="39" customFormat="false" ht="12.85" hidden="false" customHeight="false" outlineLevel="0" collapsed="false">
      <c r="A39" s="24" t="s">
        <v>43</v>
      </c>
      <c r="B39" s="25" t="n">
        <v>21631.07</v>
      </c>
      <c r="C39" s="25" t="n">
        <v>47506.77</v>
      </c>
      <c r="E39" s="30"/>
      <c r="F39" s="31"/>
    </row>
    <row r="40" customFormat="false" ht="12.85" hidden="false" customHeight="false" outlineLevel="0" collapsed="false">
      <c r="A40" s="24" t="s">
        <v>44</v>
      </c>
      <c r="B40" s="25" t="n">
        <v>25518.27</v>
      </c>
      <c r="C40" s="25" t="n">
        <v>47370.05</v>
      </c>
      <c r="E40" s="30"/>
      <c r="F40" s="32"/>
    </row>
    <row r="41" customFormat="false" ht="12.85" hidden="false" customHeight="false" outlineLevel="0" collapsed="false">
      <c r="A41" s="24" t="s">
        <v>45</v>
      </c>
      <c r="B41" s="25" t="n">
        <v>22153.22</v>
      </c>
      <c r="C41" s="25" t="n">
        <v>49336.73</v>
      </c>
    </row>
    <row r="42" customFormat="false" ht="12.85" hidden="false" customHeight="false" outlineLevel="0" collapsed="false">
      <c r="A42" s="24" t="s">
        <v>46</v>
      </c>
      <c r="B42" s="25" t="n">
        <v>23350.13</v>
      </c>
      <c r="C42" s="25" t="n">
        <v>50675.54</v>
      </c>
    </row>
    <row r="43" customFormat="false" ht="12.85" hidden="false" customHeight="false" outlineLevel="0" collapsed="false">
      <c r="A43" s="24" t="s">
        <v>47</v>
      </c>
      <c r="B43" s="25" t="n">
        <v>40937.78</v>
      </c>
      <c r="C43" s="25" t="n">
        <v>89567</v>
      </c>
    </row>
    <row r="44" customFormat="false" ht="18.65" hidden="false" customHeight="true" outlineLevel="0" collapsed="false">
      <c r="A44" s="14" t="s">
        <v>48</v>
      </c>
      <c r="B44" s="16" t="n">
        <f aca="false">SUM(B32:B43)</f>
        <v>259015.27</v>
      </c>
      <c r="C44" s="16" t="n">
        <f aca="false">SUM(C32:C43)</f>
        <v>564293.73</v>
      </c>
    </row>
    <row r="45" customFormat="false" ht="18.65" hidden="false" customHeight="true" outlineLevel="0" collapsed="false">
      <c r="A45" s="17" t="s">
        <v>25</v>
      </c>
      <c r="B45" s="17"/>
      <c r="C45" s="18" t="n">
        <f aca="false">SUM(B44+C44)</f>
        <v>823309</v>
      </c>
    </row>
  </sheetData>
  <mergeCells count="14">
    <mergeCell ref="A6:D6"/>
    <mergeCell ref="A7:D7"/>
    <mergeCell ref="A8:A9"/>
    <mergeCell ref="B8:C8"/>
    <mergeCell ref="D8:D9"/>
    <mergeCell ref="A23:B23"/>
    <mergeCell ref="C23:D23"/>
    <mergeCell ref="A28:C28"/>
    <mergeCell ref="A29:C29"/>
    <mergeCell ref="A30:A31"/>
    <mergeCell ref="B30:B31"/>
    <mergeCell ref="C30:C31"/>
    <mergeCell ref="E30:F30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44.31"/>
    <col collapsed="false" customWidth="true" hidden="false" outlineLevel="0" max="3" min="3" style="0" width="49.55"/>
    <col collapsed="false" customWidth="true" hidden="false" outlineLevel="0" max="4" min="4" style="0" width="28.59"/>
    <col collapsed="false" customWidth="false" hidden="false" outlineLevel="0" max="1025" min="5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12.85" hidden="false" customHeight="false" outlineLevel="0" collapsed="false"/>
    <row r="5" customFormat="false" ht="24.6" hidden="false" customHeight="true" outlineLevel="0" collapsed="false"/>
    <row r="6" customFormat="false" ht="38.05" hidden="false" customHeight="true" outlineLevel="0" collapsed="false">
      <c r="A6" s="8" t="s">
        <v>55</v>
      </c>
      <c r="B6" s="8"/>
      <c r="C6" s="8"/>
      <c r="D6" s="8"/>
    </row>
    <row r="7" customFormat="false" ht="24.6" hidden="false" customHeight="true" outlineLevel="0" collapsed="false">
      <c r="A7" s="9" t="s">
        <v>18</v>
      </c>
      <c r="B7" s="9"/>
      <c r="C7" s="9"/>
      <c r="D7" s="9"/>
    </row>
    <row r="8" customFormat="false" ht="20.1" hidden="false" customHeight="true" outlineLevel="0" collapsed="false">
      <c r="A8" s="10" t="s">
        <v>19</v>
      </c>
      <c r="B8" s="11" t="s">
        <v>20</v>
      </c>
      <c r="C8" s="11"/>
      <c r="D8" s="23" t="s">
        <v>35</v>
      </c>
    </row>
    <row r="9" customFormat="false" ht="25.35" hidden="false" customHeight="true" outlineLevel="0" collapsed="false">
      <c r="A9" s="10"/>
      <c r="B9" s="33" t="s">
        <v>31</v>
      </c>
      <c r="C9" s="33" t="s">
        <v>32</v>
      </c>
      <c r="D9" s="23"/>
    </row>
    <row r="10" customFormat="false" ht="17.9" hidden="false" customHeight="true" outlineLevel="0" collapsed="false">
      <c r="A10" s="24" t="s">
        <v>36</v>
      </c>
      <c r="B10" s="28" t="n">
        <v>567080.46</v>
      </c>
      <c r="C10" s="28" t="n">
        <v>26984.52</v>
      </c>
      <c r="D10" s="28" t="n">
        <v>136424.29</v>
      </c>
    </row>
    <row r="11" customFormat="false" ht="15.65" hidden="false" customHeight="true" outlineLevel="0" collapsed="false">
      <c r="A11" s="24" t="s">
        <v>37</v>
      </c>
      <c r="B11" s="28" t="n">
        <v>613809.34</v>
      </c>
      <c r="C11" s="28" t="n">
        <v>27427.01</v>
      </c>
      <c r="D11" s="28" t="n">
        <v>240776.42</v>
      </c>
    </row>
    <row r="12" customFormat="false" ht="17.15" hidden="false" customHeight="true" outlineLevel="0" collapsed="false">
      <c r="A12" s="24" t="s">
        <v>38</v>
      </c>
      <c r="B12" s="28" t="n">
        <v>594654.25</v>
      </c>
      <c r="C12" s="28" t="n">
        <v>26439.63</v>
      </c>
      <c r="D12" s="28" t="n">
        <v>358365.96</v>
      </c>
    </row>
    <row r="13" customFormat="false" ht="16.4" hidden="false" customHeight="true" outlineLevel="0" collapsed="false">
      <c r="A13" s="24" t="s">
        <v>39</v>
      </c>
      <c r="B13" s="28" t="n">
        <v>596055.8</v>
      </c>
      <c r="C13" s="28" t="n">
        <v>25906.91</v>
      </c>
      <c r="D13" s="28" t="n">
        <f aca="false">SUM(178284.92+423484.33)</f>
        <v>601769.25</v>
      </c>
    </row>
    <row r="14" customFormat="false" ht="15.65" hidden="false" customHeight="true" outlineLevel="0" collapsed="false">
      <c r="A14" s="24" t="s">
        <v>40</v>
      </c>
      <c r="B14" s="28" t="n">
        <f aca="false">SUM(593059.8+253+253)</f>
        <v>593565.8</v>
      </c>
      <c r="C14" s="28" t="n">
        <v>26368.06</v>
      </c>
      <c r="D14" s="28" t="n">
        <f aca="false">SUM(337307.42+359487.48)</f>
        <v>696794.9</v>
      </c>
    </row>
    <row r="15" customFormat="false" ht="15.65" hidden="false" customHeight="true" outlineLevel="0" collapsed="false">
      <c r="A15" s="24" t="s">
        <v>41</v>
      </c>
      <c r="B15" s="28" t="n">
        <f aca="false">SUM(586004.55+253+253)</f>
        <v>586510.55</v>
      </c>
      <c r="C15" s="28" t="n">
        <v>28099.1</v>
      </c>
      <c r="D15" s="28" t="n">
        <v>352927.9</v>
      </c>
    </row>
    <row r="16" customFormat="false" ht="14.9" hidden="false" customHeight="true" outlineLevel="0" collapsed="false">
      <c r="A16" s="24" t="s">
        <v>53</v>
      </c>
      <c r="B16" s="28" t="n">
        <f aca="false">SUM(592414.84+253+253)</f>
        <v>592920.84</v>
      </c>
      <c r="C16" s="28" t="n">
        <v>27180.04</v>
      </c>
      <c r="D16" s="28" t="n">
        <v>348307.75</v>
      </c>
    </row>
    <row r="17" customFormat="false" ht="18.65" hidden="false" customHeight="true" outlineLevel="0" collapsed="false">
      <c r="A17" s="24" t="s">
        <v>43</v>
      </c>
      <c r="B17" s="28" t="n">
        <f aca="false">SUM(601001.93+253+253)</f>
        <v>601507.93</v>
      </c>
      <c r="C17" s="28" t="n">
        <v>35436.28</v>
      </c>
      <c r="D17" s="28" t="n">
        <v>334417.53</v>
      </c>
    </row>
    <row r="18" customFormat="false" ht="17.9" hidden="false" customHeight="true" outlineLevel="0" collapsed="false">
      <c r="A18" s="24" t="s">
        <v>44</v>
      </c>
      <c r="B18" s="28" t="n">
        <f aca="false">SUM(253+253+607919.72)</f>
        <v>608425.72</v>
      </c>
      <c r="C18" s="28" t="n">
        <v>32920.92</v>
      </c>
      <c r="D18" s="28" t="n">
        <v>361041.27</v>
      </c>
    </row>
    <row r="19" customFormat="false" ht="17.9" hidden="false" customHeight="true" outlineLevel="0" collapsed="false">
      <c r="A19" s="24" t="s">
        <v>45</v>
      </c>
      <c r="B19" s="28" t="n">
        <f aca="false">SUM(572768.42+253+253)</f>
        <v>573274.42</v>
      </c>
      <c r="C19" s="28" t="n">
        <v>33042.17</v>
      </c>
      <c r="D19" s="28" t="n">
        <v>445131.29</v>
      </c>
    </row>
    <row r="20" customFormat="false" ht="17.9" hidden="false" customHeight="true" outlineLevel="0" collapsed="false">
      <c r="A20" s="24" t="s">
        <v>46</v>
      </c>
      <c r="B20" s="28" t="n">
        <f aca="false">SUM(250.4+253+564927.08)</f>
        <v>565430.48</v>
      </c>
      <c r="C20" s="28" t="n">
        <v>33719.04</v>
      </c>
      <c r="D20" s="28" t="n">
        <v>427363</v>
      </c>
    </row>
    <row r="21" customFormat="false" ht="17.9" hidden="false" customHeight="true" outlineLevel="0" collapsed="false">
      <c r="A21" s="24" t="s">
        <v>47</v>
      </c>
      <c r="B21" s="28" t="n">
        <f aca="false">SUM(253+1635253.82)</f>
        <v>1635506.82</v>
      </c>
      <c r="C21" s="28" t="n">
        <v>41492.58</v>
      </c>
      <c r="D21" s="28" t="n">
        <v>360586.86</v>
      </c>
    </row>
    <row r="22" customFormat="false" ht="28.35" hidden="false" customHeight="true" outlineLevel="0" collapsed="false">
      <c r="A22" s="14" t="s">
        <v>48</v>
      </c>
      <c r="B22" s="16" t="n">
        <f aca="false">SUM(B10:B21)</f>
        <v>8128742.41</v>
      </c>
      <c r="C22" s="16" t="n">
        <f aca="false">SUM(C10:C21)</f>
        <v>365016.26</v>
      </c>
      <c r="D22" s="16" t="n">
        <f aca="false">SUM(D10:D21)</f>
        <v>4663906.42</v>
      </c>
    </row>
    <row r="23" customFormat="false" ht="21.6" hidden="false" customHeight="true" outlineLevel="0" collapsed="false">
      <c r="A23" s="17" t="s">
        <v>25</v>
      </c>
      <c r="B23" s="17"/>
      <c r="C23" s="18" t="n">
        <f aca="false">SUM(B22+C22+D22)</f>
        <v>13157665.09</v>
      </c>
      <c r="D23" s="18"/>
    </row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31.3" hidden="false" customHeight="true" outlineLevel="0" collapsed="false">
      <c r="A28" s="8" t="s">
        <v>56</v>
      </c>
      <c r="B28" s="8"/>
      <c r="C28" s="8"/>
    </row>
    <row r="29" customFormat="false" ht="23.1" hidden="false" customHeight="true" outlineLevel="0" collapsed="false">
      <c r="A29" s="9" t="s">
        <v>26</v>
      </c>
      <c r="B29" s="9"/>
      <c r="C29" s="9"/>
    </row>
    <row r="30" customFormat="false" ht="12.85" hidden="false" customHeight="false" outlineLevel="0" collapsed="false">
      <c r="A30" s="10" t="s">
        <v>19</v>
      </c>
      <c r="B30" s="19" t="s">
        <v>50</v>
      </c>
      <c r="C30" s="10" t="s">
        <v>21</v>
      </c>
      <c r="E30" s="29"/>
      <c r="F30" s="29"/>
    </row>
    <row r="31" customFormat="false" ht="12.85" hidden="false" customHeight="false" outlineLevel="0" collapsed="false">
      <c r="A31" s="10"/>
      <c r="B31" s="19"/>
      <c r="C31" s="19"/>
      <c r="E31" s="30"/>
      <c r="F31" s="30"/>
    </row>
    <row r="32" customFormat="false" ht="12.85" hidden="false" customHeight="false" outlineLevel="0" collapsed="false">
      <c r="A32" s="24" t="s">
        <v>36</v>
      </c>
      <c r="B32" s="28" t="n">
        <v>20945.77</v>
      </c>
      <c r="C32" s="28" t="n">
        <v>45961.63</v>
      </c>
      <c r="E32" s="30"/>
      <c r="F32" s="31"/>
    </row>
    <row r="33" customFormat="false" ht="12.85" hidden="false" customHeight="false" outlineLevel="0" collapsed="false">
      <c r="A33" s="24" t="s">
        <v>37</v>
      </c>
      <c r="B33" s="28" t="n">
        <v>22898.82</v>
      </c>
      <c r="C33" s="28" t="n">
        <v>50338.58</v>
      </c>
      <c r="E33" s="30"/>
      <c r="F33" s="31"/>
    </row>
    <row r="34" customFormat="false" ht="12.85" hidden="false" customHeight="false" outlineLevel="0" collapsed="false">
      <c r="A34" s="24" t="s">
        <v>38</v>
      </c>
      <c r="B34" s="28" t="n">
        <v>22546.53</v>
      </c>
      <c r="C34" s="28" t="n">
        <v>48783.84</v>
      </c>
      <c r="E34" s="30"/>
      <c r="F34" s="31"/>
    </row>
    <row r="35" customFormat="false" ht="12.85" hidden="false" customHeight="false" outlineLevel="0" collapsed="false">
      <c r="A35" s="24" t="s">
        <v>39</v>
      </c>
      <c r="B35" s="28" t="n">
        <v>22667.53</v>
      </c>
      <c r="C35" s="28" t="n">
        <v>49014.84</v>
      </c>
      <c r="E35" s="30"/>
      <c r="F35" s="31"/>
    </row>
    <row r="36" customFormat="false" ht="12.85" hidden="false" customHeight="false" outlineLevel="0" collapsed="false">
      <c r="A36" s="24" t="s">
        <v>40</v>
      </c>
      <c r="B36" s="28" t="n">
        <v>22867.16</v>
      </c>
      <c r="C36" s="28" t="n">
        <v>49593.69</v>
      </c>
      <c r="E36" s="30"/>
      <c r="F36" s="31"/>
    </row>
    <row r="37" customFormat="false" ht="12.85" hidden="false" customHeight="false" outlineLevel="0" collapsed="false">
      <c r="A37" s="24" t="s">
        <v>41</v>
      </c>
      <c r="B37" s="28" t="n">
        <v>23023.73</v>
      </c>
      <c r="C37" s="28" t="n">
        <v>49694.87</v>
      </c>
    </row>
    <row r="38" customFormat="false" ht="12.85" hidden="false" customHeight="false" outlineLevel="0" collapsed="false">
      <c r="A38" s="24" t="s">
        <v>53</v>
      </c>
      <c r="B38" s="28" t="n">
        <v>23239.17</v>
      </c>
      <c r="C38" s="28" t="n">
        <v>50305.09</v>
      </c>
      <c r="E38" s="30"/>
      <c r="F38" s="31"/>
    </row>
    <row r="39" customFormat="false" ht="12.85" hidden="false" customHeight="false" outlineLevel="0" collapsed="false">
      <c r="A39" s="24" t="s">
        <v>43</v>
      </c>
      <c r="B39" s="28" t="n">
        <v>25521.99</v>
      </c>
      <c r="C39" s="28" t="n">
        <v>55964.9</v>
      </c>
      <c r="E39" s="30"/>
      <c r="F39" s="31"/>
    </row>
    <row r="40" customFormat="false" ht="12.85" hidden="false" customHeight="false" outlineLevel="0" collapsed="false">
      <c r="A40" s="24" t="s">
        <v>44</v>
      </c>
      <c r="B40" s="28" t="n">
        <v>24084.23</v>
      </c>
      <c r="C40" s="28" t="n">
        <v>52595.73</v>
      </c>
      <c r="E40" s="30"/>
      <c r="F40" s="32"/>
    </row>
    <row r="41" customFormat="false" ht="12.85" hidden="false" customHeight="false" outlineLevel="0" collapsed="false">
      <c r="A41" s="24" t="s">
        <v>45</v>
      </c>
      <c r="B41" s="28" t="n">
        <v>24150.09</v>
      </c>
      <c r="C41" s="28" t="n">
        <v>52883.51</v>
      </c>
    </row>
    <row r="42" customFormat="false" ht="12.85" hidden="false" customHeight="false" outlineLevel="0" collapsed="false">
      <c r="A42" s="24" t="s">
        <v>46</v>
      </c>
      <c r="B42" s="28" t="n">
        <v>24318.57</v>
      </c>
      <c r="C42" s="28" t="n">
        <v>51999.63</v>
      </c>
    </row>
    <row r="43" customFormat="false" ht="12.85" hidden="false" customHeight="false" outlineLevel="0" collapsed="false">
      <c r="A43" s="24" t="s">
        <v>47</v>
      </c>
      <c r="B43" s="28" t="n">
        <v>46504.04</v>
      </c>
      <c r="C43" s="28" t="n">
        <v>100557.09</v>
      </c>
    </row>
    <row r="44" customFormat="false" ht="18.65" hidden="false" customHeight="true" outlineLevel="0" collapsed="false">
      <c r="A44" s="14" t="s">
        <v>48</v>
      </c>
      <c r="B44" s="16" t="n">
        <f aca="false">SUM(B32:B43)</f>
        <v>302767.63</v>
      </c>
      <c r="C44" s="16" t="n">
        <f aca="false">SUM(C32:C43)</f>
        <v>657693.4</v>
      </c>
    </row>
    <row r="45" customFormat="false" ht="18.65" hidden="false" customHeight="true" outlineLevel="0" collapsed="false">
      <c r="A45" s="17" t="s">
        <v>25</v>
      </c>
      <c r="B45" s="17"/>
      <c r="C45" s="18" t="n">
        <f aca="false">SUM(B44+C44)</f>
        <v>960461.03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/>
    <row r="51" customFormat="false" ht="12.85" hidden="false" customHeight="false" outlineLevel="0" collapsed="false"/>
    <row r="52" customFormat="false" ht="12.85" hidden="false" customHeight="false" outlineLevel="0" collapsed="false"/>
    <row r="53" customFormat="false" ht="12.85" hidden="false" customHeight="false" outlineLevel="0" collapsed="false"/>
    <row r="54" customFormat="false" ht="12.85" hidden="false" customHeight="false" outlineLevel="0" collapsed="false"/>
    <row r="55" customFormat="false" ht="12.85" hidden="false" customHeight="false" outlineLevel="0" collapsed="false"/>
    <row r="56" customFormat="false" ht="12.85" hidden="false" customHeight="false" outlineLevel="0" collapsed="false"/>
  </sheetData>
  <mergeCells count="14">
    <mergeCell ref="A6:D6"/>
    <mergeCell ref="A7:D7"/>
    <mergeCell ref="A8:A9"/>
    <mergeCell ref="B8:C8"/>
    <mergeCell ref="D8:D9"/>
    <mergeCell ref="A23:B23"/>
    <mergeCell ref="C23:D23"/>
    <mergeCell ref="A28:C28"/>
    <mergeCell ref="A29:C29"/>
    <mergeCell ref="A30:A31"/>
    <mergeCell ref="B30:B31"/>
    <mergeCell ref="C30:C31"/>
    <mergeCell ref="E30:F30"/>
    <mergeCell ref="A45:B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F4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50" activeCellId="0" sqref="B50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8.61"/>
    <col collapsed="false" customWidth="true" hidden="false" outlineLevel="0" max="4" min="4" style="0" width="44.01"/>
    <col collapsed="false" customWidth="true" hidden="false" outlineLevel="0" max="5" min="5" style="0" width="52.05"/>
    <col collapsed="false" customWidth="true" hidden="false" outlineLevel="0" max="6" min="6" style="0" width="24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33.55" hidden="false" customHeight="true" outlineLevel="0" collapsed="false">
      <c r="C4" s="8" t="s">
        <v>57</v>
      </c>
      <c r="D4" s="8"/>
      <c r="E4" s="8"/>
      <c r="F4" s="8"/>
    </row>
    <row r="5" customFormat="false" ht="22.35" hidden="false" customHeight="true" outlineLevel="0" collapsed="false">
      <c r="C5" s="9" t="s">
        <v>18</v>
      </c>
      <c r="D5" s="9"/>
      <c r="E5" s="9"/>
      <c r="F5" s="9"/>
    </row>
    <row r="6" customFormat="false" ht="23.1" hidden="false" customHeight="true" outlineLevel="0" collapsed="false">
      <c r="C6" s="10" t="s">
        <v>19</v>
      </c>
      <c r="D6" s="11" t="s">
        <v>20</v>
      </c>
      <c r="E6" s="11"/>
      <c r="F6" s="23" t="s">
        <v>35</v>
      </c>
    </row>
    <row r="7" customFormat="false" ht="33.55" hidden="false" customHeight="true" outlineLevel="0" collapsed="false">
      <c r="C7" s="10"/>
      <c r="D7" s="33" t="s">
        <v>31</v>
      </c>
      <c r="E7" s="33" t="s">
        <v>32</v>
      </c>
      <c r="F7" s="23"/>
    </row>
    <row r="8" customFormat="false" ht="17.15" hidden="false" customHeight="true" outlineLevel="0" collapsed="false">
      <c r="C8" s="24" t="s">
        <v>36</v>
      </c>
      <c r="D8" s="28" t="n">
        <v>599930.56</v>
      </c>
      <c r="E8" s="28" t="n">
        <v>36282.5</v>
      </c>
      <c r="F8" s="28" t="n">
        <f aca="false">SUM(98438.56+332956.71)</f>
        <v>431395.27</v>
      </c>
    </row>
    <row r="9" customFormat="false" ht="12.85" hidden="false" customHeight="false" outlineLevel="0" collapsed="false">
      <c r="C9" s="24" t="s">
        <v>37</v>
      </c>
      <c r="D9" s="28" t="n">
        <f aca="false">SUM(623419.94+506)</f>
        <v>623925.94</v>
      </c>
      <c r="E9" s="28" t="n">
        <v>35876.71</v>
      </c>
      <c r="F9" s="28" t="n">
        <v>384868</v>
      </c>
    </row>
    <row r="10" customFormat="false" ht="12.85" hidden="false" customHeight="false" outlineLevel="0" collapsed="false">
      <c r="C10" s="24" t="s">
        <v>38</v>
      </c>
      <c r="D10" s="28" t="n">
        <f aca="false">SUM(621631.42+253)</f>
        <v>621884.42</v>
      </c>
      <c r="E10" s="28" t="n">
        <v>34165.69</v>
      </c>
      <c r="F10" s="28" t="n">
        <v>445184.5</v>
      </c>
    </row>
    <row r="11" customFormat="false" ht="12.85" hidden="false" customHeight="false" outlineLevel="0" collapsed="false">
      <c r="C11" s="24" t="s">
        <v>39</v>
      </c>
      <c r="D11" s="28" t="n">
        <f aca="false">SUM(619133.2+253)</f>
        <v>619386.2</v>
      </c>
      <c r="E11" s="28" t="n">
        <v>34944.38</v>
      </c>
      <c r="F11" s="28" t="n">
        <v>460119.57</v>
      </c>
    </row>
    <row r="12" customFormat="false" ht="12.85" hidden="false" customHeight="false" outlineLevel="0" collapsed="false">
      <c r="C12" s="24" t="s">
        <v>40</v>
      </c>
      <c r="D12" s="28" t="n">
        <f aca="false">SUM(613468.09+253)</f>
        <v>613721.09</v>
      </c>
      <c r="E12" s="28" t="n">
        <v>35320.56</v>
      </c>
      <c r="F12" s="28" t="n">
        <v>436236.08</v>
      </c>
    </row>
    <row r="13" customFormat="false" ht="12.85" hidden="false" customHeight="false" outlineLevel="0" collapsed="false">
      <c r="C13" s="24" t="s">
        <v>41</v>
      </c>
      <c r="D13" s="28" t="n">
        <f aca="false">SUM(607244.31+253)</f>
        <v>607497.31</v>
      </c>
      <c r="E13" s="28" t="n">
        <v>44883.74</v>
      </c>
      <c r="F13" s="28" t="n">
        <v>440297.5</v>
      </c>
    </row>
    <row r="14" customFormat="false" ht="12.85" hidden="false" customHeight="false" outlineLevel="0" collapsed="false">
      <c r="C14" s="24" t="s">
        <v>53</v>
      </c>
      <c r="D14" s="28" t="n">
        <f aca="false">SUM(253+619347.34)</f>
        <v>619600.34</v>
      </c>
      <c r="E14" s="28" t="n">
        <v>56773.03</v>
      </c>
      <c r="F14" s="28" t="n">
        <v>428194.47</v>
      </c>
    </row>
    <row r="15" customFormat="false" ht="12.85" hidden="false" customHeight="false" outlineLevel="0" collapsed="false">
      <c r="C15" s="24" t="s">
        <v>43</v>
      </c>
      <c r="D15" s="28" t="n">
        <f aca="false">SUM(253+621902.76)</f>
        <v>622155.76</v>
      </c>
      <c r="E15" s="28" t="n">
        <v>58861.37</v>
      </c>
      <c r="F15" s="28" t="n">
        <v>377033.47</v>
      </c>
    </row>
    <row r="16" customFormat="false" ht="12.85" hidden="false" customHeight="false" outlineLevel="0" collapsed="false">
      <c r="C16" s="24" t="s">
        <v>44</v>
      </c>
      <c r="D16" s="28" t="n">
        <f aca="false">SUM(253+631479.17)</f>
        <v>631732.17</v>
      </c>
      <c r="E16" s="28" t="n">
        <v>58698.03</v>
      </c>
      <c r="F16" s="28" t="n">
        <v>391539.06</v>
      </c>
    </row>
    <row r="17" customFormat="false" ht="12.85" hidden="false" customHeight="false" outlineLevel="0" collapsed="false">
      <c r="C17" s="24" t="s">
        <v>45</v>
      </c>
      <c r="D17" s="28" t="n">
        <f aca="false">SUM(253+595730.55)</f>
        <v>595983.55</v>
      </c>
      <c r="E17" s="28" t="n">
        <f aca="false">SUM(58107.76)</f>
        <v>58107.76</v>
      </c>
      <c r="F17" s="28" t="n">
        <v>427770.6</v>
      </c>
    </row>
    <row r="18" customFormat="false" ht="12.85" hidden="false" customHeight="false" outlineLevel="0" collapsed="false">
      <c r="C18" s="24" t="s">
        <v>46</v>
      </c>
      <c r="D18" s="28" t="n">
        <f aca="false">SUM(253+1421813.88)</f>
        <v>1422066.88</v>
      </c>
      <c r="E18" s="28" t="n">
        <v>57668.4</v>
      </c>
      <c r="F18" s="28" t="s">
        <v>8</v>
      </c>
    </row>
    <row r="19" customFormat="false" ht="12.85" hidden="false" customHeight="false" outlineLevel="0" collapsed="false">
      <c r="C19" s="24" t="s">
        <v>47</v>
      </c>
      <c r="D19" s="28" t="n">
        <f aca="false">SUM(253+661915.49)</f>
        <v>662168.49</v>
      </c>
      <c r="E19" s="28" t="n">
        <v>75855.71</v>
      </c>
      <c r="F19" s="28" t="n">
        <v>969882.89</v>
      </c>
    </row>
    <row r="20" customFormat="false" ht="20.1" hidden="false" customHeight="true" outlineLevel="0" collapsed="false">
      <c r="C20" s="14" t="s">
        <v>48</v>
      </c>
      <c r="D20" s="16" t="n">
        <f aca="false">SUM(D8:D19)</f>
        <v>8240052.71</v>
      </c>
      <c r="E20" s="16" t="n">
        <f aca="false">SUM(E8:E19)</f>
        <v>587437.88</v>
      </c>
      <c r="F20" s="16" t="n">
        <f aca="false">SUM(F8:F19)</f>
        <v>5192521.41</v>
      </c>
    </row>
    <row r="21" customFormat="false" ht="29.1" hidden="false" customHeight="true" outlineLevel="0" collapsed="false">
      <c r="C21" s="17" t="s">
        <v>25</v>
      </c>
      <c r="D21" s="17"/>
      <c r="E21" s="18" t="n">
        <f aca="false">SUM(D20+E20+F20)</f>
        <v>14020012</v>
      </c>
      <c r="F21" s="18"/>
    </row>
    <row r="22" customFormat="false" ht="12.85" hidden="false" customHeight="false" outlineLevel="0" collapsed="false"/>
    <row r="23" customFormat="false" ht="12.85" hidden="false" customHeight="false" outlineLevel="0" collapsed="false"/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C28" s="8" t="s">
        <v>58</v>
      </c>
      <c r="D28" s="8"/>
      <c r="E28" s="8"/>
    </row>
    <row r="29" customFormat="false" ht="16.45" hidden="false" customHeight="true" outlineLevel="0" collapsed="false">
      <c r="C29" s="9" t="s">
        <v>26</v>
      </c>
      <c r="D29" s="9"/>
      <c r="E29" s="9"/>
    </row>
    <row r="30" customFormat="false" ht="12.85" hidden="false" customHeight="false" outlineLevel="0" collapsed="false">
      <c r="C30" s="10" t="s">
        <v>19</v>
      </c>
      <c r="D30" s="19" t="s">
        <v>50</v>
      </c>
      <c r="E30" s="10" t="s">
        <v>21</v>
      </c>
    </row>
    <row r="31" customFormat="false" ht="12.85" hidden="false" customHeight="false" outlineLevel="0" collapsed="false">
      <c r="C31" s="10"/>
      <c r="D31" s="19"/>
      <c r="E31" s="19"/>
    </row>
    <row r="32" customFormat="false" ht="12.85" hidden="false" customHeight="false" outlineLevel="0" collapsed="false">
      <c r="C32" s="24" t="s">
        <v>36</v>
      </c>
      <c r="D32" s="28" t="n">
        <v>23414</v>
      </c>
      <c r="E32" s="28" t="n">
        <v>49343.5</v>
      </c>
    </row>
    <row r="33" customFormat="false" ht="12.85" hidden="false" customHeight="false" outlineLevel="0" collapsed="false">
      <c r="C33" s="24" t="s">
        <v>37</v>
      </c>
      <c r="D33" s="28" t="n">
        <v>23427.71</v>
      </c>
      <c r="E33" s="28" t="n">
        <v>49551.61</v>
      </c>
    </row>
    <row r="34" customFormat="false" ht="12.85" hidden="false" customHeight="false" outlineLevel="0" collapsed="false">
      <c r="C34" s="24" t="s">
        <v>38</v>
      </c>
      <c r="D34" s="28" t="n">
        <v>24013.81</v>
      </c>
      <c r="E34" s="28" t="n">
        <v>60457.95</v>
      </c>
    </row>
    <row r="35" customFormat="false" ht="12.85" hidden="false" customHeight="false" outlineLevel="0" collapsed="false">
      <c r="C35" s="24" t="s">
        <v>39</v>
      </c>
      <c r="D35" s="28" t="n">
        <v>23718.88</v>
      </c>
      <c r="E35" s="28" t="n">
        <f aca="false">SUM(52514.99)</f>
        <v>52514.99</v>
      </c>
    </row>
    <row r="36" customFormat="false" ht="12.85" hidden="false" customHeight="false" outlineLevel="0" collapsed="false">
      <c r="C36" s="24" t="s">
        <v>40</v>
      </c>
      <c r="D36" s="28" t="n">
        <v>24788.48</v>
      </c>
      <c r="E36" s="28" t="n">
        <v>57055.28</v>
      </c>
    </row>
    <row r="37" customFormat="false" ht="12.85" hidden="false" customHeight="false" outlineLevel="0" collapsed="false">
      <c r="C37" s="24" t="s">
        <v>41</v>
      </c>
      <c r="D37" s="28" t="n">
        <v>23995.81</v>
      </c>
      <c r="E37" s="28" t="n">
        <v>53702.82</v>
      </c>
    </row>
    <row r="38" customFormat="false" ht="12.85" hidden="false" customHeight="false" outlineLevel="0" collapsed="false">
      <c r="C38" s="24" t="s">
        <v>53</v>
      </c>
      <c r="D38" s="28" t="n">
        <v>26741.97</v>
      </c>
      <c r="E38" s="28" t="n">
        <v>60574.33</v>
      </c>
    </row>
    <row r="39" customFormat="false" ht="12.85" hidden="false" customHeight="false" outlineLevel="0" collapsed="false">
      <c r="C39" s="24" t="s">
        <v>43</v>
      </c>
      <c r="D39" s="28" t="n">
        <v>27507.35</v>
      </c>
      <c r="E39" s="28" t="n">
        <v>62507.12</v>
      </c>
    </row>
    <row r="40" customFormat="false" ht="12.85" hidden="false" customHeight="false" outlineLevel="0" collapsed="false">
      <c r="C40" s="24" t="s">
        <v>44</v>
      </c>
      <c r="D40" s="28" t="n">
        <v>27235.28</v>
      </c>
      <c r="E40" s="28" t="n">
        <v>61276.74</v>
      </c>
    </row>
    <row r="41" customFormat="false" ht="12.85" hidden="false" customHeight="false" outlineLevel="0" collapsed="false">
      <c r="C41" s="24" t="s">
        <v>45</v>
      </c>
      <c r="D41" s="28" t="n">
        <v>27895.55</v>
      </c>
      <c r="E41" s="28" t="n">
        <v>63587.06</v>
      </c>
    </row>
    <row r="42" customFormat="false" ht="12.85" hidden="false" customHeight="false" outlineLevel="0" collapsed="false">
      <c r="C42" s="24" t="s">
        <v>46</v>
      </c>
      <c r="D42" s="28" t="n">
        <v>26715.51</v>
      </c>
      <c r="E42" s="28" t="n">
        <v>60259.16</v>
      </c>
    </row>
    <row r="43" customFormat="false" ht="12.85" hidden="false" customHeight="false" outlineLevel="0" collapsed="false">
      <c r="C43" s="24" t="s">
        <v>47</v>
      </c>
      <c r="D43" s="28" t="n">
        <v>51647.38</v>
      </c>
      <c r="E43" s="28" t="n">
        <v>117132.18</v>
      </c>
    </row>
    <row r="44" customFormat="false" ht="20.85" hidden="false" customHeight="true" outlineLevel="0" collapsed="false">
      <c r="C44" s="14" t="s">
        <v>48</v>
      </c>
      <c r="D44" s="16" t="n">
        <f aca="false">SUM(D32:D43)</f>
        <v>331101.73</v>
      </c>
      <c r="E44" s="16" t="n">
        <f aca="false">SUM(E32:E43)</f>
        <v>747962.74</v>
      </c>
    </row>
    <row r="45" customFormat="false" ht="20.1" hidden="false" customHeight="true" outlineLevel="0" collapsed="false">
      <c r="C45" s="17" t="s">
        <v>25</v>
      </c>
      <c r="D45" s="17"/>
      <c r="E45" s="18" t="n">
        <f aca="false">SUM(D44+E44)</f>
        <v>1079064.47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/>
    <row r="51" customFormat="false" ht="12.85" hidden="false" customHeight="false" outlineLevel="0" collapsed="false"/>
    <row r="52" customFormat="false" ht="12.85" hidden="false" customHeight="false" outlineLevel="0" collapsed="false"/>
    <row r="53" customFormat="false" ht="12.85" hidden="false" customHeight="false" outlineLevel="0" collapsed="false"/>
    <row r="54" customFormat="false" ht="12.85" hidden="false" customHeight="false" outlineLevel="0" collapsed="false"/>
    <row r="55" customFormat="false" ht="12.85" hidden="false" customHeight="false" outlineLevel="0" collapsed="false"/>
    <row r="56" customFormat="false" ht="12.85" hidden="false" customHeight="false" outlineLevel="0" collapsed="false"/>
    <row r="57" customFormat="false" ht="12.85" hidden="false" customHeight="false" outlineLevel="0" collapsed="false"/>
    <row r="58" customFormat="false" ht="12.85" hidden="false" customHeight="false" outlineLevel="0" collapsed="false"/>
    <row r="59" customFormat="false" ht="12.85" hidden="false" customHeight="false" outlineLevel="0" collapsed="false"/>
    <row r="60" customFormat="false" ht="12.85" hidden="false" customHeight="false" outlineLevel="0" collapsed="false"/>
    <row r="61" customFormat="false" ht="12.85" hidden="false" customHeight="false" outlineLevel="0" collapsed="false"/>
    <row r="62" customFormat="false" ht="12.85" hidden="false" customHeight="false" outlineLevel="0" collapsed="false"/>
    <row r="63" customFormat="false" ht="12.85" hidden="false" customHeight="false" outlineLevel="0" collapsed="false"/>
  </sheetData>
  <mergeCells count="13">
    <mergeCell ref="C4:F4"/>
    <mergeCell ref="C5:F5"/>
    <mergeCell ref="C6:C7"/>
    <mergeCell ref="D6:E6"/>
    <mergeCell ref="F6:F7"/>
    <mergeCell ref="C21:D21"/>
    <mergeCell ref="E21:F21"/>
    <mergeCell ref="C28:E28"/>
    <mergeCell ref="C29:E29"/>
    <mergeCell ref="C30:C31"/>
    <mergeCell ref="D30:D31"/>
    <mergeCell ref="E30:E31"/>
    <mergeCell ref="C45:D4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8"/>
  <sheetViews>
    <sheetView showFormulas="false" showGridLines="true" showRowColHeaders="true" showZeros="true" rightToLeft="false" tabSelected="false" showOutlineSymbols="true" defaultGridColor="true" view="normal" topLeftCell="B16" colorId="64" zoomScale="100" zoomScaleNormal="100" zoomScalePageLayoutView="100" workbookViewId="0">
      <selection pane="topLeft" activeCell="E54" activeCellId="0" sqref="E54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5.52"/>
    <col collapsed="false" customWidth="true" hidden="false" outlineLevel="0" max="3" min="3" style="0" width="18.61"/>
    <col collapsed="false" customWidth="true" hidden="false" outlineLevel="0" max="4" min="4" style="0" width="44.01"/>
    <col collapsed="false" customWidth="true" hidden="false" outlineLevel="0" max="5" min="5" style="0" width="52.05"/>
    <col collapsed="false" customWidth="true" hidden="false" outlineLevel="0" max="6" min="6" style="0" width="24.95"/>
    <col collapsed="false" customWidth="false" hidden="false" outlineLevel="0" max="1025" min="7" style="0" width="11.52"/>
  </cols>
  <sheetData>
    <row r="1" customFormat="false" ht="12.85" hidden="false" customHeight="false" outlineLevel="0" collapsed="false"/>
    <row r="2" customFormat="false" ht="12.85" hidden="false" customHeight="false" outlineLevel="0" collapsed="false"/>
    <row r="3" customFormat="false" ht="12.85" hidden="false" customHeight="false" outlineLevel="0" collapsed="false"/>
    <row r="4" customFormat="false" ht="33.55" hidden="false" customHeight="true" outlineLevel="0" collapsed="false">
      <c r="C4" s="8" t="s">
        <v>59</v>
      </c>
      <c r="D4" s="8"/>
      <c r="E4" s="8"/>
      <c r="F4" s="8"/>
    </row>
    <row r="5" customFormat="false" ht="22.35" hidden="false" customHeight="true" outlineLevel="0" collapsed="false">
      <c r="C5" s="9" t="s">
        <v>18</v>
      </c>
      <c r="D5" s="9"/>
      <c r="E5" s="9"/>
      <c r="F5" s="9"/>
    </row>
    <row r="6" customFormat="false" ht="23.1" hidden="false" customHeight="true" outlineLevel="0" collapsed="false">
      <c r="C6" s="10" t="s">
        <v>19</v>
      </c>
      <c r="D6" s="11" t="s">
        <v>20</v>
      </c>
      <c r="E6" s="11"/>
      <c r="F6" s="23" t="s">
        <v>35</v>
      </c>
    </row>
    <row r="7" customFormat="false" ht="57.45" hidden="false" customHeight="true" outlineLevel="0" collapsed="false">
      <c r="C7" s="10"/>
      <c r="D7" s="33" t="s">
        <v>31</v>
      </c>
      <c r="E7" s="33" t="s">
        <v>32</v>
      </c>
      <c r="F7" s="23"/>
    </row>
    <row r="8" customFormat="false" ht="17.15" hidden="false" customHeight="true" outlineLevel="0" collapsed="false">
      <c r="C8" s="24" t="s">
        <v>36</v>
      </c>
      <c r="D8" s="28" t="n">
        <v>607521.4</v>
      </c>
      <c r="E8" s="28" t="n">
        <v>66235.45</v>
      </c>
      <c r="F8" s="28" t="n">
        <v>522687.75</v>
      </c>
    </row>
    <row r="9" customFormat="false" ht="12.85" hidden="false" customHeight="false" outlineLevel="0" collapsed="false">
      <c r="C9" s="24" t="s">
        <v>37</v>
      </c>
      <c r="D9" s="28" t="n">
        <v>668501.83</v>
      </c>
      <c r="E9" s="28" t="n">
        <v>62363.81</v>
      </c>
      <c r="F9" s="28" t="n">
        <v>415566.53</v>
      </c>
    </row>
    <row r="10" customFormat="false" ht="12.85" hidden="false" customHeight="false" outlineLevel="0" collapsed="false">
      <c r="C10" s="24" t="s">
        <v>38</v>
      </c>
      <c r="D10" s="28" t="n">
        <f aca="false">SUM(253+253+253+606838.03)</f>
        <v>607597.03</v>
      </c>
      <c r="E10" s="28" t="n">
        <v>60612.14</v>
      </c>
      <c r="F10" s="28" t="n">
        <v>409687.71</v>
      </c>
    </row>
    <row r="11" customFormat="false" ht="12.85" hidden="false" customHeight="false" outlineLevel="0" collapsed="false">
      <c r="C11" s="24" t="s">
        <v>39</v>
      </c>
      <c r="D11" s="28" t="n">
        <v>668504.26</v>
      </c>
      <c r="E11" s="28" t="n">
        <v>65465.29</v>
      </c>
      <c r="F11" s="28" t="n">
        <v>349097.36</v>
      </c>
    </row>
    <row r="12" customFormat="false" ht="12.85" hidden="false" customHeight="false" outlineLevel="0" collapsed="false">
      <c r="C12" s="24" t="s">
        <v>40</v>
      </c>
      <c r="D12" s="28" t="n">
        <v>662147.98</v>
      </c>
      <c r="E12" s="28" t="n">
        <v>65768.45</v>
      </c>
      <c r="F12" s="28" t="n">
        <v>525886.16</v>
      </c>
    </row>
    <row r="13" customFormat="false" ht="12.85" hidden="false" customHeight="false" outlineLevel="0" collapsed="false">
      <c r="C13" s="24" t="s">
        <v>41</v>
      </c>
      <c r="D13" s="28" t="n">
        <v>652552.36</v>
      </c>
      <c r="E13" s="28" t="n">
        <v>63313.65</v>
      </c>
      <c r="F13" s="28" t="n">
        <v>450265.48</v>
      </c>
    </row>
    <row r="14" customFormat="false" ht="12.85" hidden="false" customHeight="false" outlineLevel="0" collapsed="false">
      <c r="C14" s="24" t="s">
        <v>53</v>
      </c>
      <c r="D14" s="28" t="n">
        <v>664022.91</v>
      </c>
      <c r="E14" s="28" t="n">
        <v>65271.89</v>
      </c>
      <c r="F14" s="28" t="n">
        <v>438794.93</v>
      </c>
    </row>
    <row r="15" customFormat="false" ht="12.85" hidden="false" customHeight="false" outlineLevel="0" collapsed="false">
      <c r="C15" s="24" t="s">
        <v>43</v>
      </c>
      <c r="D15" s="28" t="n">
        <v>669990.59</v>
      </c>
      <c r="E15" s="28" t="n">
        <v>69983.95</v>
      </c>
      <c r="F15" s="28" t="n">
        <v>493530.94</v>
      </c>
    </row>
    <row r="16" customFormat="false" ht="12.85" hidden="false" customHeight="false" outlineLevel="0" collapsed="false">
      <c r="C16" s="24" t="s">
        <v>44</v>
      </c>
      <c r="D16" s="28" t="n">
        <v>677594.74</v>
      </c>
      <c r="E16" s="28" t="n">
        <v>67315.4</v>
      </c>
      <c r="F16" s="28" t="n">
        <v>485926.79</v>
      </c>
    </row>
    <row r="17" customFormat="false" ht="12.85" hidden="false" customHeight="false" outlineLevel="0" collapsed="false">
      <c r="C17" s="24" t="s">
        <v>45</v>
      </c>
      <c r="D17" s="28" t="n">
        <f aca="false">SUM(706875.44+15434.69)</f>
        <v>722310.13</v>
      </c>
      <c r="E17" s="28" t="n">
        <f aca="false">SUM(78150.37+4949.56)</f>
        <v>83099.93</v>
      </c>
      <c r="F17" s="28" t="n">
        <v>579296.58</v>
      </c>
    </row>
    <row r="18" customFormat="false" ht="12.85" hidden="false" customHeight="false" outlineLevel="0" collapsed="false">
      <c r="C18" s="24" t="s">
        <v>46</v>
      </c>
      <c r="D18" s="28" t="n">
        <f aca="false">SUM(629392.15+55916.03)</f>
        <v>685308.18</v>
      </c>
      <c r="E18" s="28" t="n">
        <f aca="false">SUM(70212.29+6432.04)</f>
        <v>76644.33</v>
      </c>
      <c r="F18" s="28" t="n">
        <f aca="false">SUM(520839.89)</f>
        <v>520839.89</v>
      </c>
    </row>
    <row r="19" customFormat="false" ht="12.85" hidden="false" customHeight="false" outlineLevel="0" collapsed="false">
      <c r="C19" s="24" t="s">
        <v>47</v>
      </c>
      <c r="D19" s="28" t="n">
        <v>907809.52</v>
      </c>
      <c r="E19" s="28" t="n">
        <v>82536.82</v>
      </c>
      <c r="F19" s="28" t="n">
        <v>1344921.96</v>
      </c>
    </row>
    <row r="20" customFormat="false" ht="20.1" hidden="false" customHeight="true" outlineLevel="0" collapsed="false">
      <c r="C20" s="14" t="s">
        <v>48</v>
      </c>
      <c r="D20" s="16" t="n">
        <f aca="false">SUM(D8:D19)</f>
        <v>8193860.93</v>
      </c>
      <c r="E20" s="16" t="n">
        <f aca="false">SUM(E8:E19)</f>
        <v>828611.11</v>
      </c>
      <c r="F20" s="16" t="n">
        <f aca="false">SUM(F8:F19)</f>
        <v>6536502.08</v>
      </c>
    </row>
    <row r="21" customFormat="false" ht="29.1" hidden="false" customHeight="true" outlineLevel="0" collapsed="false">
      <c r="C21" s="17" t="s">
        <v>25</v>
      </c>
      <c r="D21" s="17"/>
      <c r="E21" s="18" t="n">
        <f aca="false">SUM(D20+E20+F20)</f>
        <v>15558974.12</v>
      </c>
      <c r="F21" s="18"/>
    </row>
    <row r="22" customFormat="false" ht="12.85" hidden="false" customHeight="false" outlineLevel="0" collapsed="false"/>
    <row r="23" customFormat="false" ht="12.85" hidden="false" customHeight="false" outlineLevel="0" collapsed="false"/>
    <row r="24" customFormat="false" ht="12.85" hidden="false" customHeight="false" outlineLevel="0" collapsed="false"/>
    <row r="25" customFormat="false" ht="12.85" hidden="false" customHeight="false" outlineLevel="0" collapsed="false"/>
    <row r="26" customFormat="false" ht="12.85" hidden="false" customHeight="false" outlineLevel="0" collapsed="false"/>
    <row r="27" customFormat="false" ht="12.85" hidden="false" customHeight="false" outlineLevel="0" collapsed="false"/>
    <row r="28" customFormat="false" ht="20.05" hidden="false" customHeight="true" outlineLevel="0" collapsed="false">
      <c r="C28" s="8" t="s">
        <v>60</v>
      </c>
      <c r="D28" s="8"/>
      <c r="E28" s="8"/>
    </row>
    <row r="29" customFormat="false" ht="16.45" hidden="false" customHeight="true" outlineLevel="0" collapsed="false">
      <c r="C29" s="9" t="s">
        <v>26</v>
      </c>
      <c r="D29" s="9"/>
      <c r="E29" s="9"/>
    </row>
    <row r="30" customFormat="false" ht="12.85" hidden="false" customHeight="false" outlineLevel="0" collapsed="false">
      <c r="C30" s="10" t="s">
        <v>19</v>
      </c>
      <c r="D30" s="19" t="s">
        <v>50</v>
      </c>
      <c r="E30" s="10" t="s">
        <v>21</v>
      </c>
    </row>
    <row r="31" customFormat="false" ht="12.85" hidden="false" customHeight="false" outlineLevel="0" collapsed="false">
      <c r="C31" s="10"/>
      <c r="D31" s="19"/>
      <c r="E31" s="19"/>
    </row>
    <row r="32" customFormat="false" ht="12.85" hidden="false" customHeight="false" outlineLevel="0" collapsed="false">
      <c r="C32" s="24" t="s">
        <v>36</v>
      </c>
      <c r="D32" s="28" t="n">
        <v>26978.38</v>
      </c>
      <c r="E32" s="28" t="n">
        <v>60332.41</v>
      </c>
    </row>
    <row r="33" customFormat="false" ht="12.85" hidden="false" customHeight="false" outlineLevel="0" collapsed="false">
      <c r="C33" s="24" t="s">
        <v>37</v>
      </c>
      <c r="D33" s="28" t="n">
        <v>26964.56</v>
      </c>
      <c r="E33" s="28" t="n">
        <v>57533.56</v>
      </c>
    </row>
    <row r="34" customFormat="false" ht="12.85" hidden="false" customHeight="false" outlineLevel="0" collapsed="false">
      <c r="C34" s="24" t="s">
        <v>38</v>
      </c>
      <c r="D34" s="28" t="n">
        <v>27422.49</v>
      </c>
      <c r="E34" s="28" t="n">
        <f aca="false">SUM(61724.24+976.87)</f>
        <v>62701.11</v>
      </c>
    </row>
    <row r="35" customFormat="false" ht="12.85" hidden="false" customHeight="false" outlineLevel="0" collapsed="false">
      <c r="C35" s="24" t="s">
        <v>39</v>
      </c>
      <c r="D35" s="28" t="n">
        <v>27528.54</v>
      </c>
      <c r="E35" s="28" t="n">
        <v>61718.6</v>
      </c>
    </row>
    <row r="36" customFormat="false" ht="12.85" hidden="false" customHeight="false" outlineLevel="0" collapsed="false">
      <c r="C36" s="24" t="s">
        <v>40</v>
      </c>
      <c r="D36" s="28" t="n">
        <v>27540.84</v>
      </c>
      <c r="E36" s="28" t="n">
        <v>61498.84</v>
      </c>
    </row>
    <row r="37" customFormat="false" ht="12.85" hidden="false" customHeight="false" outlineLevel="0" collapsed="false">
      <c r="C37" s="24" t="s">
        <v>41</v>
      </c>
      <c r="D37" s="28" t="n">
        <v>27540.84</v>
      </c>
      <c r="E37" s="28" t="n">
        <v>61498.84</v>
      </c>
    </row>
    <row r="38" customFormat="false" ht="12.85" hidden="false" customHeight="false" outlineLevel="0" collapsed="false">
      <c r="C38" s="24" t="s">
        <v>53</v>
      </c>
      <c r="D38" s="28" t="n">
        <v>27784.48</v>
      </c>
      <c r="E38" s="28" t="n">
        <v>62097.16</v>
      </c>
    </row>
    <row r="39" customFormat="false" ht="12.85" hidden="false" customHeight="false" outlineLevel="0" collapsed="false">
      <c r="C39" s="24" t="s">
        <v>43</v>
      </c>
      <c r="D39" s="28" t="n">
        <v>29521.94</v>
      </c>
      <c r="E39" s="28" t="n">
        <v>66718.99</v>
      </c>
    </row>
    <row r="40" customFormat="false" ht="12.85" hidden="false" customHeight="false" outlineLevel="0" collapsed="false">
      <c r="C40" s="24" t="s">
        <v>44</v>
      </c>
      <c r="D40" s="28" t="n">
        <v>29756.51</v>
      </c>
      <c r="E40" s="28" t="n">
        <v>67485.07</v>
      </c>
    </row>
    <row r="41" customFormat="false" ht="12.85" hidden="false" customHeight="false" outlineLevel="0" collapsed="false">
      <c r="C41" s="24" t="s">
        <v>45</v>
      </c>
      <c r="D41" s="28" t="n">
        <v>36437.31</v>
      </c>
      <c r="E41" s="28" t="n">
        <v>99081.29</v>
      </c>
    </row>
    <row r="42" customFormat="false" ht="12.85" hidden="false" customHeight="false" outlineLevel="0" collapsed="false">
      <c r="C42" s="24" t="s">
        <v>46</v>
      </c>
      <c r="D42" s="28" t="n">
        <v>29975.54</v>
      </c>
      <c r="E42" s="28" t="n">
        <v>67626.19</v>
      </c>
    </row>
    <row r="43" customFormat="false" ht="12.85" hidden="false" customHeight="false" outlineLevel="0" collapsed="false">
      <c r="C43" s="24" t="s">
        <v>47</v>
      </c>
      <c r="D43" s="28" t="n">
        <f aca="false">SUM(28621.32+33209.81)</f>
        <v>61831.13</v>
      </c>
      <c r="E43" s="28" t="n">
        <f aca="false">SUM(65121.21+79343.53)</f>
        <v>144464.74</v>
      </c>
    </row>
    <row r="44" customFormat="false" ht="20.85" hidden="false" customHeight="true" outlineLevel="0" collapsed="false">
      <c r="C44" s="14" t="s">
        <v>48</v>
      </c>
      <c r="D44" s="16" t="n">
        <f aca="false">SUM(D32:D43)</f>
        <v>379282.56</v>
      </c>
      <c r="E44" s="16" t="n">
        <f aca="false">SUM(E32:E43)</f>
        <v>872756.8</v>
      </c>
    </row>
    <row r="45" customFormat="false" ht="20.1" hidden="false" customHeight="true" outlineLevel="0" collapsed="false">
      <c r="C45" s="17" t="s">
        <v>25</v>
      </c>
      <c r="D45" s="17"/>
      <c r="E45" s="18" t="n">
        <f aca="false">SUM(D44+E44)</f>
        <v>1252039.36</v>
      </c>
    </row>
    <row r="46" customFormat="false" ht="12.85" hidden="false" customHeight="false" outlineLevel="0" collapsed="false"/>
    <row r="47" customFormat="false" ht="12.85" hidden="false" customHeight="false" outlineLevel="0" collapsed="false"/>
    <row r="48" customFormat="false" ht="12.85" hidden="false" customHeight="false" outlineLevel="0" collapsed="false"/>
    <row r="49" customFormat="false" ht="12.85" hidden="false" customHeight="false" outlineLevel="0" collapsed="false"/>
    <row r="50" customFormat="false" ht="12.85" hidden="false" customHeight="false" outlineLevel="0" collapsed="false">
      <c r="B50" s="29"/>
      <c r="C50" s="29"/>
      <c r="D50" s="30"/>
    </row>
    <row r="51" customFormat="false" ht="12.85" hidden="false" customHeight="false" outlineLevel="0" collapsed="false">
      <c r="B51" s="30"/>
      <c r="C51" s="30"/>
      <c r="D51" s="31"/>
    </row>
    <row r="52" customFormat="false" ht="12.85" hidden="false" customHeight="false" outlineLevel="0" collapsed="false">
      <c r="B52" s="30"/>
      <c r="C52" s="30"/>
      <c r="D52" s="31"/>
    </row>
    <row r="53" customFormat="false" ht="12.85" hidden="false" customHeight="false" outlineLevel="0" collapsed="false">
      <c r="A53" s="2" t="s">
        <v>1</v>
      </c>
      <c r="B53" s="2" t="s">
        <v>2</v>
      </c>
      <c r="C53" s="2" t="s">
        <v>4</v>
      </c>
      <c r="D53" s="31"/>
    </row>
    <row r="54" customFormat="false" ht="12.85" hidden="false" customHeight="false" outlineLevel="0" collapsed="false">
      <c r="A54" s="3" t="n">
        <v>211110112</v>
      </c>
      <c r="B54" s="2" t="n">
        <v>218810102</v>
      </c>
      <c r="C54" s="4" t="s">
        <v>5</v>
      </c>
      <c r="D54" s="31"/>
    </row>
    <row r="55" customFormat="false" ht="12.85" hidden="false" customHeight="false" outlineLevel="0" collapsed="false">
      <c r="A55" s="3" t="n">
        <v>211110114</v>
      </c>
      <c r="B55" s="2" t="n">
        <v>218810104</v>
      </c>
      <c r="C55" s="4" t="s">
        <v>6</v>
      </c>
      <c r="D55" s="31"/>
    </row>
    <row r="56" customFormat="false" ht="12.85" hidden="false" customHeight="false" outlineLevel="0" collapsed="false">
      <c r="A56" s="3" t="n">
        <v>212136200</v>
      </c>
      <c r="B56" s="2" t="s">
        <v>61</v>
      </c>
      <c r="C56" s="4" t="s">
        <v>7</v>
      </c>
      <c r="D56" s="31"/>
    </row>
    <row r="57" customFormat="false" ht="12.85" hidden="false" customHeight="false" outlineLevel="0" collapsed="false">
      <c r="A57" s="3" t="n">
        <v>211110201</v>
      </c>
      <c r="B57" s="2" t="n">
        <v>218810105</v>
      </c>
      <c r="C57" s="4" t="s">
        <v>10</v>
      </c>
      <c r="D57" s="31"/>
    </row>
    <row r="58" customFormat="false" ht="12.85" hidden="false" customHeight="false" outlineLevel="0" collapsed="false">
      <c r="A58" s="3" t="n">
        <v>212130100</v>
      </c>
      <c r="B58" s="2" t="n">
        <v>211430101</v>
      </c>
      <c r="C58" s="4" t="s">
        <v>11</v>
      </c>
      <c r="D58" s="31"/>
    </row>
  </sheetData>
  <mergeCells count="14">
    <mergeCell ref="C4:F4"/>
    <mergeCell ref="C5:F5"/>
    <mergeCell ref="C6:C7"/>
    <mergeCell ref="D6:E6"/>
    <mergeCell ref="F6:F7"/>
    <mergeCell ref="C21:D21"/>
    <mergeCell ref="E21:F21"/>
    <mergeCell ref="C28:E28"/>
    <mergeCell ref="C29:E29"/>
    <mergeCell ref="C30:C31"/>
    <mergeCell ref="D30:D31"/>
    <mergeCell ref="E30:E31"/>
    <mergeCell ref="C45:D45"/>
    <mergeCell ref="B50:C5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LibreOffice/5.4.6.2$Windows_X86_64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2012-06-04T11:42:57Z</dcterms:created>
  <dc:creator/>
  <dc:description/>
  <dc:language>pt-BR</dc:language>
  <cp:lastModifiedBy/>
  <cp:lastPrinted>2015-11-10T16:32:28Z</cp:lastPrinted>
  <dcterms:modified xsi:type="dcterms:W3CDTF">2018-05-04T10:14:40Z</dcterms:modified>
  <cp:revision>341</cp:revision>
  <dc:subject/>
  <dc:title/>
</cp:coreProperties>
</file>